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WICiT 2\Desktop\SŁUŻBOWY\PROGRAMY studiów\BHP\BHP I st\BHP_Ist_2020\"/>
    </mc:Choice>
  </mc:AlternateContent>
  <xr:revisionPtr revIDLastSave="0" documentId="13_ncr:1_{F9230CF4-3CC1-4825-A919-3272BC53952B}" xr6:coauthVersionLast="36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rkusz1" sheetId="12" r:id="rId1"/>
    <sheet name="Plan studiów" sheetId="9" r:id="rId2"/>
    <sheet name="zlicznaie dyscyp" sheetId="10" r:id="rId3"/>
    <sheet name="grupy dyscyplin" sheetId="11" state="hidden" r:id="rId4"/>
  </sheets>
  <externalReferences>
    <externalReference r:id="rId5"/>
  </externalReferences>
  <definedNames>
    <definedName name="_xlnm.Print_Area" localSheetId="1">'Plan studiów'!$A$1:$BA$100</definedName>
    <definedName name="_xlnm.Print_Titles" localSheetId="1">'Plan studiów'!$12:$16</definedName>
  </definedNames>
  <calcPr calcId="191029"/>
</workbook>
</file>

<file path=xl/calcChain.xml><?xml version="1.0" encoding="utf-8"?>
<calcChain xmlns="http://schemas.openxmlformats.org/spreadsheetml/2006/main">
  <c r="P26" i="9" l="1"/>
  <c r="AC26" i="9"/>
  <c r="AC44" i="9"/>
  <c r="AC65" i="9"/>
  <c r="AC85" i="9" s="1"/>
  <c r="Y88" i="9" s="1"/>
  <c r="AC77" i="9"/>
  <c r="AC84" i="9"/>
  <c r="AI26" i="9"/>
  <c r="AI85" i="9" s="1"/>
  <c r="AD88" i="9" s="1"/>
  <c r="AI44" i="9"/>
  <c r="AI65" i="9" s="1"/>
  <c r="AI77" i="9"/>
  <c r="AO77" i="9"/>
  <c r="AK77" i="9"/>
  <c r="AE77" i="9"/>
  <c r="Z77" i="9"/>
  <c r="G77" i="9"/>
  <c r="Y71" i="9"/>
  <c r="S71" i="9"/>
  <c r="AV44" i="9"/>
  <c r="AU44" i="9"/>
  <c r="AU65" i="9" s="1"/>
  <c r="AT44" i="9"/>
  <c r="AS44" i="9"/>
  <c r="AS65" i="9" s="1"/>
  <c r="AR44" i="9"/>
  <c r="AQ44" i="9"/>
  <c r="AP44" i="9"/>
  <c r="AO44" i="9"/>
  <c r="AN44" i="9"/>
  <c r="AM44" i="9"/>
  <c r="AM85" i="9" s="1"/>
  <c r="AJ88" i="9" s="1"/>
  <c r="AL44" i="9"/>
  <c r="AK44" i="9"/>
  <c r="AK65" i="9" s="1"/>
  <c r="AJ44" i="9"/>
  <c r="AH44" i="9"/>
  <c r="AG44" i="9"/>
  <c r="AG65" i="9" s="1"/>
  <c r="AF44" i="9"/>
  <c r="AE44" i="9"/>
  <c r="AD44" i="9"/>
  <c r="AD65" i="9" s="1"/>
  <c r="AB44" i="9"/>
  <c r="AA44" i="9"/>
  <c r="AA85" i="9" s="1"/>
  <c r="Z44" i="9"/>
  <c r="Y44" i="9"/>
  <c r="Y65" i="9" s="1"/>
  <c r="X44" i="9"/>
  <c r="W44" i="9"/>
  <c r="T44" i="9"/>
  <c r="S44" i="9"/>
  <c r="S65" i="9" s="1"/>
  <c r="R44" i="9"/>
  <c r="Q44" i="9"/>
  <c r="Q65" i="9" s="1"/>
  <c r="P44" i="9"/>
  <c r="O44" i="9"/>
  <c r="O65" i="9" s="1"/>
  <c r="N44" i="9"/>
  <c r="M44" i="9"/>
  <c r="J44" i="9"/>
  <c r="I44" i="9"/>
  <c r="H44" i="9"/>
  <c r="G44" i="9"/>
  <c r="G65" i="9" s="1"/>
  <c r="F44" i="9"/>
  <c r="E44" i="9"/>
  <c r="AR26" i="9"/>
  <c r="AR85" i="9" s="1"/>
  <c r="AN88" i="9" s="1"/>
  <c r="AN26" i="9"/>
  <c r="AB26" i="9"/>
  <c r="AA26" i="9"/>
  <c r="Y26" i="9"/>
  <c r="X26" i="9"/>
  <c r="X85" i="9" s="1"/>
  <c r="S88" i="9" s="1"/>
  <c r="U26" i="9"/>
  <c r="T26" i="9"/>
  <c r="S26" i="9"/>
  <c r="R26" i="9"/>
  <c r="O26" i="9"/>
  <c r="N26" i="9"/>
  <c r="M26" i="9"/>
  <c r="I26" i="9"/>
  <c r="I85" i="9" s="1"/>
  <c r="H26" i="9"/>
  <c r="G26" i="9"/>
  <c r="F26" i="9"/>
  <c r="E26" i="9"/>
  <c r="BB90" i="9"/>
  <c r="AZ91" i="9"/>
  <c r="AX90" i="9"/>
  <c r="AV80" i="9"/>
  <c r="AV85" i="9" s="1"/>
  <c r="AS88" i="9" s="1"/>
  <c r="AV84" i="9"/>
  <c r="AR71" i="9"/>
  <c r="AR64" i="9"/>
  <c r="AR77" i="9"/>
  <c r="AM64" i="9"/>
  <c r="AM71" i="9"/>
  <c r="AM77" i="9"/>
  <c r="R84" i="9"/>
  <c r="R85" i="9"/>
  <c r="N88" i="9" s="1"/>
  <c r="X65" i="9"/>
  <c r="AV64" i="9"/>
  <c r="AV65" i="9" s="1"/>
  <c r="AU64" i="9"/>
  <c r="AU85" i="9" s="1"/>
  <c r="AT64" i="9"/>
  <c r="AT65" i="9" s="1"/>
  <c r="AS64" i="9"/>
  <c r="AR65" i="9"/>
  <c r="AQ64" i="9"/>
  <c r="AQ65" i="9"/>
  <c r="AP64" i="9"/>
  <c r="AP65" i="9"/>
  <c r="AO64" i="9"/>
  <c r="AO65" i="9" s="1"/>
  <c r="AO85" i="9" s="1"/>
  <c r="AN64" i="9"/>
  <c r="AN65" i="9" s="1"/>
  <c r="AM65" i="9"/>
  <c r="AL64" i="9"/>
  <c r="AL65" i="9"/>
  <c r="AK64" i="9"/>
  <c r="AJ64" i="9"/>
  <c r="AJ65" i="9"/>
  <c r="AH65" i="9"/>
  <c r="AF65" i="9"/>
  <c r="AE65" i="9"/>
  <c r="AE85" i="9" s="1"/>
  <c r="AB65" i="9"/>
  <c r="Z65" i="9"/>
  <c r="W65" i="9"/>
  <c r="U65" i="9"/>
  <c r="T65" i="9"/>
  <c r="R65" i="9"/>
  <c r="P65" i="9"/>
  <c r="N65" i="9"/>
  <c r="M64" i="9"/>
  <c r="M65" i="9" s="1"/>
  <c r="J64" i="9"/>
  <c r="J65" i="9"/>
  <c r="I64" i="9"/>
  <c r="I65" i="9"/>
  <c r="H64" i="9"/>
  <c r="H65" i="9"/>
  <c r="G64" i="9"/>
  <c r="F64" i="9"/>
  <c r="F65" i="9"/>
  <c r="E64" i="9"/>
  <c r="E65" i="9"/>
  <c r="AY85" i="9"/>
  <c r="AW53" i="9"/>
  <c r="B27" i="10" s="1"/>
  <c r="BA59" i="9"/>
  <c r="AY48" i="9"/>
  <c r="AY50" i="9"/>
  <c r="AY47" i="9"/>
  <c r="AW43" i="9"/>
  <c r="AW59" i="9"/>
  <c r="AW60" i="9"/>
  <c r="C46" i="10"/>
  <c r="BA60" i="9"/>
  <c r="AY60" i="9"/>
  <c r="AY43" i="9"/>
  <c r="D19" i="10"/>
  <c r="E2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AQ84" i="9"/>
  <c r="AQ85" i="9"/>
  <c r="AP85" i="9"/>
  <c r="AN71" i="9"/>
  <c r="AN77" i="9"/>
  <c r="AN85" i="9" s="1"/>
  <c r="N85" i="9"/>
  <c r="O77" i="9"/>
  <c r="O85" i="9"/>
  <c r="P84" i="9"/>
  <c r="Q84" i="9"/>
  <c r="U85" i="9"/>
  <c r="AU84" i="9"/>
  <c r="AT84" i="9"/>
  <c r="AT85" i="9"/>
  <c r="AS84" i="9"/>
  <c r="AS85" i="9"/>
  <c r="AR84" i="9"/>
  <c r="AO84" i="9"/>
  <c r="AN84" i="9"/>
  <c r="AL84" i="9"/>
  <c r="AL85" i="9" s="1"/>
  <c r="AK84" i="9"/>
  <c r="AK85" i="9"/>
  <c r="AJ71" i="9"/>
  <c r="AJ85" i="9" s="1"/>
  <c r="AJ86" i="9" s="1"/>
  <c r="AJ77" i="9"/>
  <c r="AJ84" i="9"/>
  <c r="AI84" i="9"/>
  <c r="AH84" i="9"/>
  <c r="AH85" i="9"/>
  <c r="AG84" i="9"/>
  <c r="AG85" i="9"/>
  <c r="AF84" i="9"/>
  <c r="AF85" i="9"/>
  <c r="AE84" i="9"/>
  <c r="AD77" i="9"/>
  <c r="AD85" i="9" s="1"/>
  <c r="AD86" i="9" s="1"/>
  <c r="AD84" i="9"/>
  <c r="AB84" i="9"/>
  <c r="AB85" i="9"/>
  <c r="AA84" i="9"/>
  <c r="Z84" i="9"/>
  <c r="Z85" i="9" s="1"/>
  <c r="Y77" i="9"/>
  <c r="Y85" i="9" s="1"/>
  <c r="Y84" i="9"/>
  <c r="X84" i="9"/>
  <c r="W84" i="9"/>
  <c r="W85" i="9" s="1"/>
  <c r="T77" i="9"/>
  <c r="T85" i="9" s="1"/>
  <c r="T84" i="9"/>
  <c r="S84" i="9"/>
  <c r="S85" i="9"/>
  <c r="J84" i="9"/>
  <c r="J85" i="9"/>
  <c r="H84" i="9"/>
  <c r="H85" i="9" s="1"/>
  <c r="G84" i="9"/>
  <c r="F71" i="9"/>
  <c r="F85" i="9" s="1"/>
  <c r="F77" i="9"/>
  <c r="F84" i="9"/>
  <c r="M84" i="9"/>
  <c r="M85" i="9" s="1"/>
  <c r="M80" i="9"/>
  <c r="M77" i="9"/>
  <c r="M71" i="9"/>
  <c r="E84" i="9"/>
  <c r="E85" i="9" s="1"/>
  <c r="E77" i="9"/>
  <c r="E71" i="9"/>
  <c r="A53" i="9"/>
  <c r="A54" i="9"/>
  <c r="A56" i="9" s="1"/>
  <c r="A57" i="9" s="1"/>
  <c r="A59" i="9" s="1"/>
  <c r="A39" i="9"/>
  <c r="A31" i="9"/>
  <c r="A32" i="9"/>
  <c r="A33" i="9"/>
  <c r="A34" i="9" s="1"/>
  <c r="A35" i="9" s="1"/>
  <c r="A20" i="9"/>
  <c r="A21" i="9"/>
  <c r="A22" i="9" s="1"/>
  <c r="A23" i="9" s="1"/>
  <c r="K84" i="9"/>
  <c r="L84" i="9"/>
  <c r="N84" i="9"/>
  <c r="O84" i="9"/>
  <c r="AM84" i="9"/>
  <c r="D49" i="10"/>
  <c r="D8" i="10"/>
  <c r="D9" i="10"/>
  <c r="D6" i="10"/>
  <c r="D4" i="10"/>
  <c r="D3" i="10"/>
  <c r="D12" i="10"/>
  <c r="B12" i="10"/>
  <c r="D13" i="10"/>
  <c r="D10" i="10"/>
  <c r="D14" i="10"/>
  <c r="D7" i="10"/>
  <c r="D2" i="10"/>
  <c r="D15" i="10"/>
  <c r="D16" i="10"/>
  <c r="D17" i="10"/>
  <c r="D18" i="10"/>
  <c r="D20" i="10"/>
  <c r="D5" i="10"/>
  <c r="D21" i="10"/>
  <c r="D22" i="10"/>
  <c r="D23" i="10"/>
  <c r="D24" i="10"/>
  <c r="D25" i="10"/>
  <c r="D11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B44" i="10"/>
  <c r="D45" i="10"/>
  <c r="D46" i="10"/>
  <c r="D47" i="10"/>
  <c r="D48" i="10"/>
  <c r="N2" i="10"/>
  <c r="AS87" i="9"/>
  <c r="C17" i="10" l="1"/>
  <c r="B21" i="10"/>
  <c r="B4" i="10"/>
  <c r="F4" i="10" s="1"/>
  <c r="F27" i="10"/>
  <c r="B26" i="10"/>
  <c r="F26" i="10" s="1"/>
  <c r="B42" i="10"/>
  <c r="C8" i="10"/>
  <c r="G8" i="10" s="1"/>
  <c r="B2" i="10"/>
  <c r="F2" i="10" s="1"/>
  <c r="B30" i="10"/>
  <c r="F30" i="10" s="1"/>
  <c r="B18" i="10"/>
  <c r="F18" i="10" s="1"/>
  <c r="B46" i="10"/>
  <c r="B35" i="10"/>
  <c r="F35" i="10" s="1"/>
  <c r="B23" i="10"/>
  <c r="F23" i="10" s="1"/>
  <c r="B36" i="10"/>
  <c r="F36" i="10" s="1"/>
  <c r="B39" i="10"/>
  <c r="F39" i="10" s="1"/>
  <c r="G17" i="10"/>
  <c r="F42" i="10"/>
  <c r="F44" i="10"/>
  <c r="F21" i="10"/>
  <c r="B6" i="10"/>
  <c r="F6" i="10" s="1"/>
  <c r="C22" i="10"/>
  <c r="G22" i="10" s="1"/>
  <c r="C47" i="10"/>
  <c r="G47" i="10" s="1"/>
  <c r="G46" i="10"/>
  <c r="B47" i="10"/>
  <c r="B43" i="10"/>
  <c r="F43" i="10" s="1"/>
  <c r="B38" i="10"/>
  <c r="F38" i="10" s="1"/>
  <c r="B34" i="10"/>
  <c r="F34" i="10" s="1"/>
  <c r="B28" i="10"/>
  <c r="F28" i="10" s="1"/>
  <c r="B5" i="10"/>
  <c r="F5" i="10" s="1"/>
  <c r="F12" i="10"/>
  <c r="C39" i="10"/>
  <c r="G39" i="10" s="1"/>
  <c r="C13" i="10"/>
  <c r="G13" i="10" s="1"/>
  <c r="C38" i="10"/>
  <c r="G38" i="10" s="1"/>
  <c r="F47" i="10"/>
  <c r="C15" i="10"/>
  <c r="G15" i="10" s="1"/>
  <c r="C31" i="10"/>
  <c r="G31" i="10" s="1"/>
  <c r="C30" i="10"/>
  <c r="G30" i="10" s="1"/>
  <c r="F46" i="10"/>
  <c r="C5" i="10"/>
  <c r="G5" i="10" s="1"/>
  <c r="C23" i="10"/>
  <c r="G23" i="10" s="1"/>
  <c r="S86" i="9"/>
  <c r="AN86" i="9"/>
  <c r="Y86" i="9"/>
  <c r="AS86" i="9"/>
  <c r="C6" i="10"/>
  <c r="G6" i="10" s="1"/>
  <c r="B41" i="10"/>
  <c r="F41" i="10" s="1"/>
  <c r="B33" i="10"/>
  <c r="F33" i="10" s="1"/>
  <c r="B11" i="10"/>
  <c r="F11" i="10" s="1"/>
  <c r="B14" i="10"/>
  <c r="F14" i="10" s="1"/>
  <c r="B8" i="10"/>
  <c r="F8" i="10" s="1"/>
  <c r="Q85" i="9"/>
  <c r="C11" i="10"/>
  <c r="G11" i="10" s="1"/>
  <c r="C3" i="10"/>
  <c r="G3" i="10" s="1"/>
  <c r="B19" i="10"/>
  <c r="F19" i="10" s="1"/>
  <c r="C48" i="10"/>
  <c r="G48" i="10" s="1"/>
  <c r="C40" i="10"/>
  <c r="G40" i="10" s="1"/>
  <c r="C32" i="10"/>
  <c r="G32" i="10" s="1"/>
  <c r="C24" i="10"/>
  <c r="G24" i="10" s="1"/>
  <c r="C16" i="10"/>
  <c r="G16" i="10" s="1"/>
  <c r="B48" i="10"/>
  <c r="F48" i="10" s="1"/>
  <c r="B40" i="10"/>
  <c r="F40" i="10" s="1"/>
  <c r="B10" i="10"/>
  <c r="F10" i="10" s="1"/>
  <c r="C10" i="10"/>
  <c r="G10" i="10" s="1"/>
  <c r="C2" i="10"/>
  <c r="G2" i="10" s="1"/>
  <c r="C45" i="10"/>
  <c r="G45" i="10" s="1"/>
  <c r="C37" i="10"/>
  <c r="G37" i="10" s="1"/>
  <c r="C29" i="10"/>
  <c r="G29" i="10" s="1"/>
  <c r="C21" i="10"/>
  <c r="G21" i="10" s="1"/>
  <c r="AA65" i="9"/>
  <c r="B32" i="10"/>
  <c r="F32" i="10" s="1"/>
  <c r="B25" i="10"/>
  <c r="F25" i="10" s="1"/>
  <c r="B45" i="10"/>
  <c r="F45" i="10" s="1"/>
  <c r="B37" i="10"/>
  <c r="F37" i="10" s="1"/>
  <c r="B29" i="10"/>
  <c r="F29" i="10" s="1"/>
  <c r="B22" i="10"/>
  <c r="F22" i="10" s="1"/>
  <c r="B3" i="10"/>
  <c r="F3" i="10" s="1"/>
  <c r="B49" i="10"/>
  <c r="F49" i="10" s="1"/>
  <c r="G85" i="9"/>
  <c r="C7" i="10"/>
  <c r="G7" i="10" s="1"/>
  <c r="C44" i="10"/>
  <c r="G44" i="10" s="1"/>
  <c r="C36" i="10"/>
  <c r="G36" i="10" s="1"/>
  <c r="C28" i="10"/>
  <c r="G28" i="10" s="1"/>
  <c r="C20" i="10"/>
  <c r="G20" i="10" s="1"/>
  <c r="B20" i="10"/>
  <c r="F20" i="10" s="1"/>
  <c r="B7" i="10"/>
  <c r="F7" i="10" s="1"/>
  <c r="B9" i="10"/>
  <c r="F9" i="10" s="1"/>
  <c r="C12" i="10"/>
  <c r="G12" i="10" s="1"/>
  <c r="C4" i="10"/>
  <c r="G4" i="10" s="1"/>
  <c r="C43" i="10"/>
  <c r="G43" i="10" s="1"/>
  <c r="C35" i="10"/>
  <c r="G35" i="10" s="1"/>
  <c r="C27" i="10"/>
  <c r="G27" i="10" s="1"/>
  <c r="C19" i="10"/>
  <c r="G19" i="10" s="1"/>
  <c r="B31" i="10"/>
  <c r="F31" i="10" s="1"/>
  <c r="B24" i="10"/>
  <c r="F24" i="10" s="1"/>
  <c r="B13" i="10"/>
  <c r="F13" i="10" s="1"/>
  <c r="C9" i="10"/>
  <c r="G9" i="10" s="1"/>
  <c r="B17" i="10"/>
  <c r="F17" i="10" s="1"/>
  <c r="B15" i="10"/>
  <c r="F15" i="10" s="1"/>
  <c r="C42" i="10"/>
  <c r="G42" i="10" s="1"/>
  <c r="C34" i="10"/>
  <c r="G34" i="10" s="1"/>
  <c r="C26" i="10"/>
  <c r="G26" i="10" s="1"/>
  <c r="C18" i="10"/>
  <c r="G18" i="10" s="1"/>
  <c r="C14" i="10"/>
  <c r="G14" i="10" s="1"/>
  <c r="B16" i="10"/>
  <c r="F16" i="10" s="1"/>
  <c r="C49" i="10"/>
  <c r="G49" i="10" s="1"/>
  <c r="C41" i="10"/>
  <c r="G41" i="10" s="1"/>
  <c r="C33" i="10"/>
  <c r="G33" i="10" s="1"/>
  <c r="C25" i="10"/>
  <c r="G25" i="10" s="1"/>
  <c r="P85" i="9"/>
  <c r="N86" i="9" s="1"/>
  <c r="N1" i="10" l="1"/>
  <c r="H49" i="10" s="1"/>
  <c r="I49" i="10" s="1"/>
  <c r="H42" i="10" l="1"/>
  <c r="I42" i="10" s="1"/>
  <c r="H9" i="10"/>
  <c r="I9" i="10" s="1"/>
  <c r="H22" i="10"/>
  <c r="I22" i="10" s="1"/>
  <c r="H38" i="10"/>
  <c r="I38" i="10" s="1"/>
  <c r="H23" i="10"/>
  <c r="I23" i="10" s="1"/>
  <c r="H31" i="10"/>
  <c r="I31" i="10" s="1"/>
  <c r="H8" i="10"/>
  <c r="I8" i="10" s="1"/>
  <c r="H47" i="10"/>
  <c r="I47" i="10" s="1"/>
  <c r="H17" i="10"/>
  <c r="I17" i="10" s="1"/>
  <c r="H46" i="10"/>
  <c r="I46" i="10" s="1"/>
  <c r="H5" i="10"/>
  <c r="I5" i="10" s="1"/>
  <c r="H13" i="10"/>
  <c r="I13" i="10" s="1"/>
  <c r="H30" i="10"/>
  <c r="I30" i="10" s="1"/>
  <c r="H39" i="10"/>
  <c r="I39" i="10" s="1"/>
  <c r="H15" i="10"/>
  <c r="I15" i="10" s="1"/>
  <c r="H33" i="10"/>
  <c r="I33" i="10" s="1"/>
  <c r="H37" i="10"/>
  <c r="I37" i="10" s="1"/>
  <c r="H48" i="10"/>
  <c r="I48" i="10" s="1"/>
  <c r="H32" i="10"/>
  <c r="I32" i="10" s="1"/>
  <c r="H34" i="10"/>
  <c r="I34" i="10" s="1"/>
  <c r="H28" i="10"/>
  <c r="I28" i="10" s="1"/>
  <c r="H10" i="10"/>
  <c r="I10" i="10" s="1"/>
  <c r="H45" i="10"/>
  <c r="I45" i="10" s="1"/>
  <c r="H18" i="10"/>
  <c r="I18" i="10" s="1"/>
  <c r="H6" i="10"/>
  <c r="I6" i="10" s="1"/>
  <c r="H7" i="10"/>
  <c r="I7" i="10" s="1"/>
  <c r="H36" i="10"/>
  <c r="I36" i="10" s="1"/>
  <c r="H16" i="10"/>
  <c r="I16" i="10" s="1"/>
  <c r="H11" i="10"/>
  <c r="I11" i="10" s="1"/>
  <c r="H3" i="10"/>
  <c r="I3" i="10" s="1"/>
  <c r="H12" i="10"/>
  <c r="I12" i="10" s="1"/>
  <c r="H43" i="10"/>
  <c r="I43" i="10" s="1"/>
  <c r="H29" i="10"/>
  <c r="I29" i="10" s="1"/>
  <c r="H21" i="10"/>
  <c r="I21" i="10" s="1"/>
  <c r="H26" i="10"/>
  <c r="I26" i="10" s="1"/>
  <c r="H14" i="10"/>
  <c r="I14" i="10" s="1"/>
  <c r="H24" i="10"/>
  <c r="I24" i="10" s="1"/>
  <c r="H20" i="10"/>
  <c r="I20" i="10" s="1"/>
  <c r="H19" i="10"/>
  <c r="I19" i="10" s="1"/>
  <c r="H44" i="10"/>
  <c r="I44" i="10" s="1"/>
  <c r="H40" i="10"/>
  <c r="I40" i="10" s="1"/>
  <c r="H35" i="10"/>
  <c r="I35" i="10" s="1"/>
  <c r="H27" i="10"/>
  <c r="I27" i="10" s="1"/>
  <c r="H25" i="10"/>
  <c r="I25" i="10" s="1"/>
  <c r="H4" i="10"/>
  <c r="I4" i="10" s="1"/>
  <c r="H2" i="10"/>
  <c r="H41" i="10"/>
  <c r="I41" i="10" s="1"/>
  <c r="N3" i="10" l="1"/>
  <c r="I2" i="10"/>
</calcChain>
</file>

<file path=xl/sharedStrings.xml><?xml version="1.0" encoding="utf-8"?>
<sst xmlns="http://schemas.openxmlformats.org/spreadsheetml/2006/main" count="336" uniqueCount="207">
  <si>
    <t>Uniwersytet Technologiczno-Humanistyczny im. Kazimierza Pułaskiego w Radomiu</t>
  </si>
  <si>
    <t>Nazwa kierunku studiów:</t>
  </si>
  <si>
    <t>Bezpieczeństwo i higiena pracy</t>
  </si>
  <si>
    <t>Poziom studiów:</t>
  </si>
  <si>
    <t>studia I stopnia</t>
  </si>
  <si>
    <t>Poziom kwalifikacji (PRK):</t>
  </si>
  <si>
    <t>Plan studiów został:</t>
  </si>
  <si>
    <t>Profil studiów:</t>
  </si>
  <si>
    <t>praktyczny</t>
  </si>
  <si>
    <t>Dyscypliny naukowe:</t>
  </si>
  <si>
    <t>inżynieria chemiczna 55% (wiodąca), inżynieria środowiska, górnictwo i energetyka 35%, inżynieria mechaniczna 10%</t>
  </si>
  <si>
    <t>Kod ISCED:</t>
  </si>
  <si>
    <t>Forma studiów:</t>
  </si>
  <si>
    <t>niestacjonarne</t>
  </si>
  <si>
    <t>Tytuł zawodowy nadawany absolwentom:</t>
  </si>
  <si>
    <t>inżynier</t>
  </si>
  <si>
    <t xml:space="preserve">Lp. </t>
  </si>
  <si>
    <t>Nazwa przedmiotu/zajęć</t>
  </si>
  <si>
    <t>Egzamin po sem.</t>
  </si>
  <si>
    <t>Zaliczenie  po sem.</t>
  </si>
  <si>
    <t>GODZINY</t>
  </si>
  <si>
    <t>ECTS</t>
  </si>
  <si>
    <t>I rok</t>
  </si>
  <si>
    <t>II rok</t>
  </si>
  <si>
    <t>III rok</t>
  </si>
  <si>
    <t>IV rok</t>
  </si>
  <si>
    <t>dyscyplina</t>
  </si>
  <si>
    <t>Razem</t>
  </si>
  <si>
    <t>w tym</t>
  </si>
  <si>
    <t>zajęcia dydaktyczne</t>
  </si>
  <si>
    <t>I semestr</t>
  </si>
  <si>
    <t>II semestr</t>
  </si>
  <si>
    <t>III semestr</t>
  </si>
  <si>
    <t xml:space="preserve"> IV semestr</t>
  </si>
  <si>
    <t>V semestr</t>
  </si>
  <si>
    <t>VI semestr</t>
  </si>
  <si>
    <t>VII semestr</t>
  </si>
  <si>
    <t>forma zajęć dydaktycznych</t>
  </si>
  <si>
    <t xml:space="preserve">inne </t>
  </si>
  <si>
    <t>W</t>
  </si>
  <si>
    <t>Ć</t>
  </si>
  <si>
    <t>L</t>
  </si>
  <si>
    <t>P</t>
  </si>
  <si>
    <t>S</t>
  </si>
  <si>
    <t>IGK</t>
  </si>
  <si>
    <t>ZBN</t>
  </si>
  <si>
    <t>A. Grupa zajęć podstawowych</t>
  </si>
  <si>
    <t xml:space="preserve">A. Grupa zajęć podstawowych </t>
  </si>
  <si>
    <t>Matematyka</t>
  </si>
  <si>
    <t>II</t>
  </si>
  <si>
    <t>inżynieria chemiczna</t>
  </si>
  <si>
    <t>Fizyka</t>
  </si>
  <si>
    <t>I</t>
  </si>
  <si>
    <t>Wybrane zagadnienia z chemii</t>
  </si>
  <si>
    <t>inżynieria środowiska, górnictwo i energetyka</t>
  </si>
  <si>
    <t>III</t>
  </si>
  <si>
    <t>inżynieria mechaniczna</t>
  </si>
  <si>
    <t>Podstawy materiałoznawstwa</t>
  </si>
  <si>
    <t>Komputerowe wspomaganie w bezpieczeństwie i higienie pracy</t>
  </si>
  <si>
    <t>Prawo w zakresie BHP</t>
  </si>
  <si>
    <t>Razem grupa zajęć A</t>
  </si>
  <si>
    <t>B. Grupa zajęć kierunkowych</t>
  </si>
  <si>
    <t>Psychologia i socjologia pracy</t>
  </si>
  <si>
    <t>Ergonomia pracy</t>
  </si>
  <si>
    <t>VI</t>
  </si>
  <si>
    <t>Organizacja pracy służby BHP</t>
  </si>
  <si>
    <t>Wentylacja i klimatyzacja</t>
  </si>
  <si>
    <t>V</t>
  </si>
  <si>
    <t>Pomiary czynników chemicznych i fizycznych</t>
  </si>
  <si>
    <t>Ochrona środowiska</t>
  </si>
  <si>
    <t>Ochrona przeciwpożarowa</t>
  </si>
  <si>
    <t>Pierwsza pomoc</t>
  </si>
  <si>
    <t>Środki bezpieczeństwa i ochrony</t>
  </si>
  <si>
    <t>Wypadki przy pracy i choroby zawodowe</t>
  </si>
  <si>
    <t>IV</t>
  </si>
  <si>
    <t>Ocena ryzyka zawodowego</t>
  </si>
  <si>
    <t>Inżynieria bezpieczeństwa w zakładzie produkcyjnym</t>
  </si>
  <si>
    <t>Przedmiot do wyboru 1 (1 z 2)</t>
  </si>
  <si>
    <t>Wykład monograficzny I</t>
  </si>
  <si>
    <t>Wykład monograficzny II</t>
  </si>
  <si>
    <t>Przedmiot do wyboru 2 (1 z 2)</t>
  </si>
  <si>
    <t>Ratownictwo i bezpieczeństwo w przemyśle chemicznym</t>
  </si>
  <si>
    <t>Ratownictwo i bezpieczeństwo w przemyśle przetwórczym</t>
  </si>
  <si>
    <t>Przedmiot do wyboru 3 (1 z 2)</t>
  </si>
  <si>
    <t>Audytowanie w BHP</t>
  </si>
  <si>
    <t>Analiza zagrożeń</t>
  </si>
  <si>
    <t>Przedmiot do wyboru 4 (1 z 2)</t>
  </si>
  <si>
    <t>Środowiskowe skutki działalności człowieka</t>
  </si>
  <si>
    <t>Eko-zarządzanie</t>
  </si>
  <si>
    <t>Przedmiot do wyboru 5 (1 z 2)</t>
  </si>
  <si>
    <t>Aparatura w przemyśle chemicznym</t>
  </si>
  <si>
    <t>Aparatura w przemyśle przetwórczym</t>
  </si>
  <si>
    <t>Przedmiot do wyboru 6 (1 z 2)</t>
  </si>
  <si>
    <t>Projekt przejściowy I</t>
  </si>
  <si>
    <t>Projekt przejściowy II</t>
  </si>
  <si>
    <t>Razem grupa zajęć B</t>
  </si>
  <si>
    <t xml:space="preserve">D. Grupa zajęć z dziedziny nauk humanistycznych lub nauk społecznych </t>
  </si>
  <si>
    <r>
      <t xml:space="preserve">D </t>
    </r>
    <r>
      <rPr>
        <b/>
        <vertAlign val="subscript"/>
        <sz val="12"/>
        <rFont val="Arial"/>
        <family val="2"/>
        <charset val="238"/>
      </rPr>
      <t>1.</t>
    </r>
    <r>
      <rPr>
        <b/>
        <sz val="12"/>
        <rFont val="Arial"/>
        <family val="2"/>
        <charset val="238"/>
      </rPr>
      <t xml:space="preserve"> Grupa zajęć z dziedziny nauk humanistycznych lub nauk społecznych - obowiązkowych     </t>
    </r>
  </si>
  <si>
    <t>Prawno-ekonomiczne podstawy przedsiębiorczości</t>
  </si>
  <si>
    <r>
      <t xml:space="preserve">D </t>
    </r>
    <r>
      <rPr>
        <b/>
        <vertAlign val="subscript"/>
        <sz val="12"/>
        <rFont val="Arial"/>
        <family val="2"/>
        <charset val="238"/>
      </rPr>
      <t>2.</t>
    </r>
    <r>
      <rPr>
        <b/>
        <sz val="12"/>
        <rFont val="Arial"/>
        <family val="2"/>
        <charset val="238"/>
      </rPr>
      <t xml:space="preserve"> Grupa zajęć z dziedziny nauk humanistycznych lub nauk społecznych - do wyboru    </t>
    </r>
  </si>
  <si>
    <t>Przedmiot z dziedziny nauk humanistycznych lub nauk społecznych</t>
  </si>
  <si>
    <t>Razem grupa zajęć D</t>
  </si>
  <si>
    <t>E. Grupa zajęć ogólnouczelnianych</t>
  </si>
  <si>
    <r>
      <t xml:space="preserve">E </t>
    </r>
    <r>
      <rPr>
        <b/>
        <vertAlign val="sub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>. Grupa zajęć ogólnouczelnianych - obowiązkowych</t>
    </r>
  </si>
  <si>
    <t>Ochrona własności przemysłowej i prawo autorskie</t>
  </si>
  <si>
    <r>
      <t xml:space="preserve">E </t>
    </r>
    <r>
      <rPr>
        <b/>
        <vertAlign val="sub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>. Grupa zajęć ogólnouczelnianych - do wyboru</t>
    </r>
  </si>
  <si>
    <t>Język obcy</t>
  </si>
  <si>
    <t>Razem grupa zajęć E</t>
  </si>
  <si>
    <t>F.  Praktyka</t>
  </si>
  <si>
    <t>Praktyka zawodowa -  6 miesięcy</t>
  </si>
  <si>
    <t>1 miesiąc</t>
  </si>
  <si>
    <t>2 miesiące</t>
  </si>
  <si>
    <t xml:space="preserve">Razem grupa zajęć F </t>
  </si>
  <si>
    <t>H. Grupa zajęć: Przygotowanie pracy dyplomowej i przygotowanie do egzaminu dyplomowego</t>
  </si>
  <si>
    <t>Seminarium dyplomowe</t>
  </si>
  <si>
    <t>inżynieria środowiska, górnictwo i energetyk</t>
  </si>
  <si>
    <t>Razem grupa zajęć H</t>
  </si>
  <si>
    <t>Razem A+B+C+D+E+F (ECTS)+G+H</t>
  </si>
  <si>
    <t>ECTS razem</t>
  </si>
  <si>
    <t>Liczba godzin zajęć dydaktycznych w semestrze</t>
  </si>
  <si>
    <t>Liczba egzaminów w semestrze</t>
  </si>
  <si>
    <t>Liczba punktów ECTS w semestrze</t>
  </si>
  <si>
    <t xml:space="preserve">Oznaczenia:  </t>
  </si>
  <si>
    <t xml:space="preserve">W - wykład, Ć  - ćwiczenia, L- laboratorium, P - projekt, S - seminarium, IGK,- inne godziny kontartowe (określone w programie studiów), ZBN - zajęcia bez nauczyciela (określone w programie studiów  )               </t>
  </si>
  <si>
    <t>Pozostałe zajęcia obowiązkowe</t>
  </si>
  <si>
    <t>semestr</t>
  </si>
  <si>
    <t>godziny</t>
  </si>
  <si>
    <t>Semestr</t>
  </si>
  <si>
    <t>dozwolony deficyt punktów ECTS po poszczególnych semestrach:</t>
  </si>
  <si>
    <t>Szkolenie BHP</t>
  </si>
  <si>
    <t>Szkolenie biblioteczne</t>
  </si>
  <si>
    <t>Kolumna1</t>
  </si>
  <si>
    <t>ilosc wystąpień 1</t>
  </si>
  <si>
    <t>Kolumna3</t>
  </si>
  <si>
    <t>Kolumna2</t>
  </si>
  <si>
    <t>Kolumna4</t>
  </si>
  <si>
    <t>suma wystapien</t>
  </si>
  <si>
    <t>ects razem</t>
  </si>
  <si>
    <t>procenty</t>
  </si>
  <si>
    <t>proc</t>
  </si>
  <si>
    <t xml:space="preserve">inżynieria biomedyczna  </t>
  </si>
  <si>
    <t xml:space="preserve">literaturoznawstwo  </t>
  </si>
  <si>
    <t xml:space="preserve">językoznawstwo  </t>
  </si>
  <si>
    <t xml:space="preserve">nauki medyczne  </t>
  </si>
  <si>
    <t xml:space="preserve">historia  </t>
  </si>
  <si>
    <t xml:space="preserve">informatyka techniczna i telekomunikacja  </t>
  </si>
  <si>
    <t xml:space="preserve">archeologia  </t>
  </si>
  <si>
    <t xml:space="preserve">filozofia  </t>
  </si>
  <si>
    <t xml:space="preserve">architektura i urbanistyka  </t>
  </si>
  <si>
    <t xml:space="preserve">weterynaria  </t>
  </si>
  <si>
    <t xml:space="preserve">nauki o kulturze i religii  </t>
  </si>
  <si>
    <t xml:space="preserve">nauki o sztuce  </t>
  </si>
  <si>
    <t xml:space="preserve">automatyka  elektronika i elektrotechnika  </t>
  </si>
  <si>
    <t xml:space="preserve">inżynieria chemiczna  </t>
  </si>
  <si>
    <t xml:space="preserve">inżynieria lądowa i transport  </t>
  </si>
  <si>
    <t xml:space="preserve">inżynieria materiałowa  </t>
  </si>
  <si>
    <t xml:space="preserve">inżynieria mechaniczna  </t>
  </si>
  <si>
    <t>inżynieria środowiska  górnictwo i energetyka</t>
  </si>
  <si>
    <t xml:space="preserve">nauki farmaceutyczne  </t>
  </si>
  <si>
    <t xml:space="preserve">nauki o kulturze fizycznej  </t>
  </si>
  <si>
    <t xml:space="preserve">nauki o zdrowiu  </t>
  </si>
  <si>
    <t xml:space="preserve">nauki leśne  </t>
  </si>
  <si>
    <t xml:space="preserve">rolnictwo i ogrodnictwo  </t>
  </si>
  <si>
    <t xml:space="preserve">technologia żywności i żywienia  </t>
  </si>
  <si>
    <t xml:space="preserve">zootechnika i rybactwo  </t>
  </si>
  <si>
    <t xml:space="preserve">ekonomia i finanse  </t>
  </si>
  <si>
    <t xml:space="preserve">geografia społeczno-ekonomiczna i gospodarka przestrzenna  </t>
  </si>
  <si>
    <t xml:space="preserve">nauki o bezpieczeństwie  </t>
  </si>
  <si>
    <t xml:space="preserve">nauki o komunikacji społecznej i mediach  </t>
  </si>
  <si>
    <t xml:space="preserve">nauki o polityce i administracji  </t>
  </si>
  <si>
    <t xml:space="preserve">nauki o zarządzaniu i jakości  </t>
  </si>
  <si>
    <t xml:space="preserve">nauki prawne  </t>
  </si>
  <si>
    <t xml:space="preserve">nauki socjologiczne  </t>
  </si>
  <si>
    <t xml:space="preserve">pedagogika  </t>
  </si>
  <si>
    <t xml:space="preserve">prawo kanoniczne  </t>
  </si>
  <si>
    <t xml:space="preserve">psychologia  </t>
  </si>
  <si>
    <t xml:space="preserve">astronomia  </t>
  </si>
  <si>
    <t xml:space="preserve">informatyka  </t>
  </si>
  <si>
    <t xml:space="preserve">matematyka  </t>
  </si>
  <si>
    <t xml:space="preserve">nauki biologiczne  </t>
  </si>
  <si>
    <t xml:space="preserve">nauki chemiczne  </t>
  </si>
  <si>
    <t xml:space="preserve">nauki fizyczne  </t>
  </si>
  <si>
    <t xml:space="preserve">nauki o Ziemi i środowisku  </t>
  </si>
  <si>
    <t xml:space="preserve">nauki teologiczne  </t>
  </si>
  <si>
    <t xml:space="preserve">sztuki filmowe i teatralne  </t>
  </si>
  <si>
    <t xml:space="preserve">sztuki muzyczne  </t>
  </si>
  <si>
    <t xml:space="preserve">sztuki plastyczne i konserwacja dzieł sztuki  </t>
  </si>
  <si>
    <t>Grupa zajęć odnoszących się do dyscypliny naukowej/artystycznej</t>
  </si>
  <si>
    <t>Przedmiot/zajęcia</t>
  </si>
  <si>
    <t>Forma/formy zajęć</t>
  </si>
  <si>
    <t>Łączna liczba godzin/liczba godzin zajęć dydaktycznych</t>
  </si>
  <si>
    <t>Liczba punktów ECTS</t>
  </si>
  <si>
    <t>(nazwa)</t>
  </si>
  <si>
    <t>Razem:</t>
  </si>
  <si>
    <t>obowiazuje od roku akademickiego 2020/2021</t>
  </si>
  <si>
    <t>PLAN STUDIÓW   NR      BHP_I_NST_2020</t>
  </si>
  <si>
    <t>Podstawowe procesy chemiczne</t>
  </si>
  <si>
    <t>Metody szkoleń w BHP</t>
  </si>
  <si>
    <t>Czynniki niebezpieczne w środowisku pracy</t>
  </si>
  <si>
    <t>Usługi w BHP</t>
  </si>
  <si>
    <t>s</t>
  </si>
  <si>
    <t>Przygotowanie i złożenie pracy dyplomowej</t>
  </si>
  <si>
    <t>zaopiniowany przez Radę Samorządu Studenckiego w dniu 9 czerwca 2020 r.</t>
  </si>
  <si>
    <r>
      <t xml:space="preserve">B </t>
    </r>
    <r>
      <rPr>
        <b/>
        <vertAlign val="subscript"/>
        <sz val="12"/>
        <rFont val="Arial"/>
        <family val="2"/>
        <charset val="238"/>
      </rPr>
      <t xml:space="preserve">1. </t>
    </r>
    <r>
      <rPr>
        <b/>
        <sz val="12"/>
        <rFont val="Arial"/>
        <family val="2"/>
        <charset val="238"/>
      </rPr>
      <t>Grupa zajęć kierunkowych -  obowiązkowych</t>
    </r>
  </si>
  <si>
    <r>
      <t xml:space="preserve">Razem grupa zajęć B </t>
    </r>
    <r>
      <rPr>
        <b/>
        <vertAlign val="subscript"/>
        <sz val="12"/>
        <rFont val="Arial"/>
        <family val="2"/>
        <charset val="238"/>
      </rPr>
      <t>1</t>
    </r>
  </si>
  <si>
    <r>
      <t xml:space="preserve">B </t>
    </r>
    <r>
      <rPr>
        <b/>
        <vertAlign val="sub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>. Grupa zajęć kierunkowych - do wyboru</t>
    </r>
  </si>
  <si>
    <r>
      <t xml:space="preserve">Razem grupa zajęć B </t>
    </r>
    <r>
      <rPr>
        <b/>
        <vertAlign val="subscript"/>
        <sz val="12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</si>
</sst>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Times New Roman"/>
      <family val="1"/>
      <charset val="238"/>
    </font>
    <font>
      <sz val="7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Consolas"/>
      <family val="3"/>
      <charset val="238"/>
    </font>
    <font>
      <sz val="12"/>
      <color rgb="FF2F2F2F"/>
      <name val="Segoe UI"/>
      <family val="2"/>
      <charset val="238"/>
    </font>
    <font>
      <b/>
      <sz val="12"/>
      <color theme="0" tint="-0.249977111117893"/>
      <name val="Arial"/>
      <family val="2"/>
      <charset val="238"/>
    </font>
    <font>
      <b/>
      <sz val="10"/>
      <color theme="0" tint="-0.249977111117893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i/>
      <sz val="10"/>
      <name val="Times New Roman"/>
      <family val="1"/>
      <charset val="238"/>
    </font>
    <font>
      <i/>
      <sz val="12"/>
      <name val="Arial"/>
      <family val="2"/>
      <charset val="238"/>
    </font>
    <font>
      <i/>
      <sz val="12"/>
      <name val="Times New Roman"/>
      <family val="1"/>
      <charset val="238"/>
    </font>
    <font>
      <sz val="12"/>
      <color theme="0" tint="-0.249977111117893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4" fillId="5" borderId="35" applyNumberFormat="0" applyAlignment="0" applyProtection="0"/>
    <xf numFmtId="0" fontId="25" fillId="6" borderId="0" applyNumberFormat="0" applyBorder="0" applyAlignment="0" applyProtection="0"/>
  </cellStyleXfs>
  <cellXfs count="3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7" borderId="0" xfId="0" applyFont="1" applyFill="1" applyAlignment="1">
      <alignment vertical="center"/>
    </xf>
    <xf numFmtId="0" fontId="1" fillId="8" borderId="0" xfId="0" applyFont="1" applyFill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8" borderId="0" xfId="0" applyFont="1" applyFill="1" applyBorder="1" applyAlignment="1">
      <alignment vertical="center"/>
    </xf>
    <xf numFmtId="0" fontId="6" fillId="8" borderId="0" xfId="0" applyFont="1" applyFill="1" applyAlignment="1">
      <alignment horizontal="center"/>
    </xf>
    <xf numFmtId="0" fontId="2" fillId="8" borderId="0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0" xfId="0" applyFont="1" applyFill="1"/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protection hidden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12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5" xfId="0" applyFont="1" applyFill="1" applyBorder="1" applyAlignment="1"/>
    <xf numFmtId="0" fontId="10" fillId="0" borderId="0" xfId="0" applyFont="1" applyFill="1" applyBorder="1"/>
    <xf numFmtId="0" fontId="10" fillId="0" borderId="0" xfId="0" applyFont="1" applyFill="1"/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11" fillId="0" borderId="0" xfId="0" applyFont="1" applyFill="1" applyAlignme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Alignment="1">
      <alignment horizontal="center"/>
    </xf>
    <xf numFmtId="0" fontId="13" fillId="0" borderId="0" xfId="0" applyFont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15" fillId="0" borderId="0" xfId="0" applyFont="1" applyAlignment="1">
      <alignment vertical="center"/>
    </xf>
    <xf numFmtId="0" fontId="28" fillId="0" borderId="0" xfId="0" applyFont="1" applyFill="1" applyBorder="1" applyAlignment="1"/>
    <xf numFmtId="0" fontId="15" fillId="0" borderId="0" xfId="0" applyFont="1"/>
    <xf numFmtId="0" fontId="29" fillId="0" borderId="0" xfId="0" applyFont="1" applyFill="1" applyBorder="1" applyAlignment="1"/>
    <xf numFmtId="0" fontId="15" fillId="0" borderId="0" xfId="0" applyFont="1" applyFill="1" applyBorder="1" applyAlignment="1"/>
    <xf numFmtId="0" fontId="17" fillId="0" borderId="0" xfId="0" applyFont="1" applyFill="1" applyBorder="1" applyAlignment="1"/>
    <xf numFmtId="0" fontId="19" fillId="8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8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Fill="1" applyBorder="1"/>
    <xf numFmtId="0" fontId="19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9" fillId="8" borderId="0" xfId="0" applyFont="1" applyFill="1" applyBorder="1"/>
    <xf numFmtId="0" fontId="19" fillId="8" borderId="0" xfId="0" applyFont="1" applyFill="1"/>
    <xf numFmtId="0" fontId="19" fillId="6" borderId="1" xfId="2" applyFont="1" applyBorder="1" applyAlignment="1">
      <alignment horizontal="center" vertical="center"/>
    </xf>
    <xf numFmtId="0" fontId="19" fillId="5" borderId="1" xfId="1" applyFont="1" applyBorder="1" applyAlignment="1">
      <alignment horizontal="center" vertical="center"/>
    </xf>
    <xf numFmtId="0" fontId="19" fillId="14" borderId="0" xfId="0" applyFont="1" applyFill="1" applyAlignment="1">
      <alignment vertical="center"/>
    </xf>
    <xf numFmtId="0" fontId="6" fillId="15" borderId="1" xfId="0" applyFont="1" applyFill="1" applyBorder="1" applyAlignment="1">
      <alignment vertical="center"/>
    </xf>
    <xf numFmtId="0" fontId="19" fillId="0" borderId="0" xfId="0" applyFont="1"/>
    <xf numFmtId="0" fontId="19" fillId="8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8" borderId="0" xfId="0" applyFont="1" applyFill="1" applyBorder="1"/>
    <xf numFmtId="0" fontId="6" fillId="8" borderId="0" xfId="0" applyFont="1" applyFill="1"/>
    <xf numFmtId="0" fontId="7" fillId="11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1" fillId="12" borderId="3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" fillId="18" borderId="0" xfId="0" applyFont="1" applyFill="1" applyBorder="1" applyAlignment="1">
      <alignment vertical="center"/>
    </xf>
    <xf numFmtId="0" fontId="3" fillId="18" borderId="0" xfId="0" applyFont="1" applyFill="1" applyBorder="1"/>
    <xf numFmtId="0" fontId="0" fillId="18" borderId="0" xfId="0" applyFill="1"/>
    <xf numFmtId="0" fontId="0" fillId="17" borderId="1" xfId="0" applyFill="1" applyBorder="1"/>
    <xf numFmtId="0" fontId="31" fillId="0" borderId="0" xfId="0" applyFont="1"/>
    <xf numFmtId="0" fontId="9" fillId="19" borderId="45" xfId="0" applyFont="1" applyFill="1" applyBorder="1" applyAlignment="1">
      <alignment horizontal="center" vertical="center" wrapText="1"/>
    </xf>
    <xf numFmtId="0" fontId="9" fillId="19" borderId="44" xfId="0" applyFont="1" applyFill="1" applyBorder="1" applyAlignment="1">
      <alignment horizontal="center" vertical="center" wrapText="1"/>
    </xf>
    <xf numFmtId="0" fontId="9" fillId="19" borderId="12" xfId="0" applyFont="1" applyFill="1" applyBorder="1" applyAlignment="1">
      <alignment horizontal="center" vertical="center" wrapText="1"/>
    </xf>
    <xf numFmtId="0" fontId="0" fillId="19" borderId="46" xfId="0" applyFill="1" applyBorder="1" applyAlignment="1">
      <alignment vertical="top" wrapText="1"/>
    </xf>
    <xf numFmtId="0" fontId="0" fillId="19" borderId="43" xfId="0" applyFill="1" applyBorder="1" applyAlignment="1">
      <alignment vertical="top" wrapText="1"/>
    </xf>
    <xf numFmtId="0" fontId="10" fillId="0" borderId="44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47" xfId="0" applyFont="1" applyBorder="1" applyAlignment="1">
      <alignment vertical="center" wrapText="1"/>
    </xf>
    <xf numFmtId="0" fontId="10" fillId="0" borderId="48" xfId="0" applyFont="1" applyBorder="1" applyAlignment="1">
      <alignment vertical="center" wrapText="1"/>
    </xf>
    <xf numFmtId="0" fontId="0" fillId="0" borderId="0" xfId="0" applyNumberFormat="1"/>
    <xf numFmtId="0" fontId="30" fillId="0" borderId="0" xfId="0" applyNumberFormat="1" applyFont="1" applyAlignment="1">
      <alignment horizontal="left" vertical="center"/>
    </xf>
    <xf numFmtId="10" fontId="1" fillId="0" borderId="0" xfId="0" applyNumberFormat="1" applyFont="1"/>
    <xf numFmtId="10" fontId="0" fillId="0" borderId="0" xfId="0" applyNumberFormat="1"/>
    <xf numFmtId="0" fontId="0" fillId="0" borderId="0" xfId="0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2" fillId="17" borderId="0" xfId="0" applyFont="1" applyFill="1" applyAlignment="1">
      <alignment vertical="center"/>
    </xf>
    <xf numFmtId="0" fontId="33" fillId="17" borderId="13" xfId="0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/>
    <xf numFmtId="0" fontId="21" fillId="8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1" fillId="17" borderId="1" xfId="0" applyFont="1" applyFill="1" applyBorder="1" applyAlignment="1">
      <alignment vertical="center"/>
    </xf>
    <xf numFmtId="0" fontId="34" fillId="17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/>
    <xf numFmtId="0" fontId="8" fillId="0" borderId="0" xfId="0" applyFont="1" applyFill="1" applyAlignment="1"/>
    <xf numFmtId="1" fontId="6" fillId="8" borderId="10" xfId="0" applyNumberFormat="1" applyFont="1" applyFill="1" applyBorder="1" applyAlignment="1">
      <alignment horizontal="center" vertical="center"/>
    </xf>
    <xf numFmtId="0" fontId="5" fillId="17" borderId="1" xfId="0" applyFont="1" applyFill="1" applyBorder="1"/>
    <xf numFmtId="0" fontId="5" fillId="17" borderId="1" xfId="0" applyFont="1" applyFill="1" applyBorder="1" applyAlignment="1">
      <alignment vertical="center"/>
    </xf>
    <xf numFmtId="0" fontId="1" fillId="17" borderId="1" xfId="0" applyNumberFormat="1" applyFont="1" applyFill="1" applyBorder="1" applyAlignment="1">
      <alignment horizontal="right"/>
    </xf>
    <xf numFmtId="0" fontId="1" fillId="17" borderId="3" xfId="0" applyFont="1" applyFill="1" applyBorder="1" applyAlignment="1">
      <alignment horizontal="right"/>
    </xf>
    <xf numFmtId="0" fontId="6" fillId="11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center" textRotation="180"/>
    </xf>
    <xf numFmtId="0" fontId="1" fillId="8" borderId="26" xfId="0" applyFont="1" applyFill="1" applyBorder="1" applyAlignment="1">
      <alignment horizontal="center" vertical="center" textRotation="180"/>
    </xf>
    <xf numFmtId="0" fontId="1" fillId="0" borderId="0" xfId="0" applyFont="1" applyFill="1" applyAlignment="1"/>
    <xf numFmtId="0" fontId="9" fillId="19" borderId="4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1" fillId="17" borderId="1" xfId="0" applyFont="1" applyFill="1" applyBorder="1"/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/>
    <xf numFmtId="0" fontId="6" fillId="0" borderId="3" xfId="0" applyFont="1" applyBorder="1" applyAlignment="1">
      <alignment horizontal="center" vertical="center"/>
    </xf>
    <xf numFmtId="0" fontId="19" fillId="11" borderId="1" xfId="0" applyFont="1" applyFill="1" applyBorder="1" applyAlignment="1">
      <alignment horizontal="center" shrinkToFit="1"/>
    </xf>
    <xf numFmtId="0" fontId="19" fillId="0" borderId="1" xfId="0" applyFont="1" applyBorder="1" applyAlignment="1">
      <alignment horizontal="center" shrinkToFit="1"/>
    </xf>
    <xf numFmtId="0" fontId="19" fillId="0" borderId="1" xfId="0" applyFont="1" applyBorder="1" applyAlignment="1">
      <alignment shrinkToFit="1"/>
    </xf>
    <xf numFmtId="0" fontId="19" fillId="0" borderId="3" xfId="0" applyFont="1" applyBorder="1" applyAlignment="1">
      <alignment shrinkToFit="1"/>
    </xf>
    <xf numFmtId="0" fontId="19" fillId="9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9" fillId="8" borderId="1" xfId="0" applyFont="1" applyFill="1" applyBorder="1"/>
    <xf numFmtId="0" fontId="19" fillId="0" borderId="1" xfId="0" applyFont="1" applyBorder="1" applyAlignment="1">
      <alignment wrapText="1"/>
    </xf>
    <xf numFmtId="0" fontId="19" fillId="11" borderId="1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11" borderId="1" xfId="0" applyFont="1" applyFill="1" applyBorder="1" applyAlignment="1">
      <alignment horizontal="center" vertical="center"/>
    </xf>
    <xf numFmtId="0" fontId="19" fillId="0" borderId="18" xfId="0" applyFont="1" applyBorder="1"/>
    <xf numFmtId="1" fontId="21" fillId="20" borderId="1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wrapText="1"/>
    </xf>
    <xf numFmtId="1" fontId="21" fillId="12" borderId="1" xfId="0" applyNumberFormat="1" applyFont="1" applyFill="1" applyBorder="1" applyAlignment="1">
      <alignment horizontal="center" vertical="center"/>
    </xf>
    <xf numFmtId="0" fontId="19" fillId="8" borderId="18" xfId="0" applyFont="1" applyFill="1" applyBorder="1"/>
    <xf numFmtId="164" fontId="21" fillId="12" borderId="1" xfId="0" applyNumberFormat="1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wrapText="1"/>
    </xf>
    <xf numFmtId="0" fontId="19" fillId="0" borderId="1" xfId="0" applyFont="1" applyBorder="1" applyAlignment="1">
      <alignment horizontal="justify" vertical="center" wrapText="1"/>
    </xf>
    <xf numFmtId="0" fontId="19" fillId="8" borderId="1" xfId="0" applyFont="1" applyFill="1" applyBorder="1" applyAlignment="1">
      <alignment horizontal="justify" vertical="center" wrapText="1"/>
    </xf>
    <xf numFmtId="0" fontId="19" fillId="8" borderId="1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38" fillId="17" borderId="1" xfId="0" applyFont="1" applyFill="1" applyBorder="1" applyAlignment="1">
      <alignment horizontal="center" vertical="center"/>
    </xf>
    <xf numFmtId="0" fontId="19" fillId="8" borderId="26" xfId="0" applyFont="1" applyFill="1" applyBorder="1" applyAlignment="1">
      <alignment horizontal="justify" vertical="center" wrapText="1"/>
    </xf>
    <xf numFmtId="0" fontId="19" fillId="10" borderId="6" xfId="0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164" fontId="6" fillId="12" borderId="1" xfId="0" applyNumberFormat="1" applyFont="1" applyFill="1" applyBorder="1" applyAlignment="1">
      <alignment horizontal="center" vertical="center"/>
    </xf>
    <xf numFmtId="164" fontId="6" fillId="11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1" fillId="2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164" fontId="21" fillId="20" borderId="1" xfId="0" applyNumberFormat="1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8" borderId="6" xfId="0" applyFont="1" applyFill="1" applyBorder="1" applyAlignment="1">
      <alignment vertical="center" wrapText="1"/>
    </xf>
    <xf numFmtId="0" fontId="36" fillId="0" borderId="1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left" vertical="top" wrapText="1"/>
    </xf>
    <xf numFmtId="0" fontId="19" fillId="0" borderId="52" xfId="0" applyFont="1" applyFill="1" applyBorder="1" applyAlignment="1">
      <alignment horizontal="center"/>
    </xf>
    <xf numFmtId="0" fontId="19" fillId="0" borderId="53" xfId="0" applyFont="1" applyFill="1" applyBorder="1" applyAlignment="1">
      <alignment horizontal="center"/>
    </xf>
    <xf numFmtId="0" fontId="19" fillId="0" borderId="54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6" fillId="13" borderId="4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23" fillId="8" borderId="3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textRotation="90" wrapText="1"/>
    </xf>
    <xf numFmtId="0" fontId="8" fillId="12" borderId="26" xfId="0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Fill="1" applyBorder="1" applyAlignment="1">
      <alignment horizontal="left"/>
    </xf>
    <xf numFmtId="0" fontId="17" fillId="0" borderId="42" xfId="0" applyFont="1" applyFill="1" applyBorder="1" applyAlignment="1">
      <alignment horizontal="left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textRotation="90" wrapText="1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8" fillId="12" borderId="29" xfId="0" applyFont="1" applyFill="1" applyBorder="1" applyAlignment="1">
      <alignment horizontal="center" vertical="center" textRotation="90"/>
    </xf>
    <xf numFmtId="0" fontId="8" fillId="12" borderId="1" xfId="0" applyFont="1" applyFill="1" applyBorder="1" applyAlignment="1">
      <alignment horizontal="center" vertical="center" textRotation="90"/>
    </xf>
    <xf numFmtId="0" fontId="19" fillId="0" borderId="1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" fontId="19" fillId="0" borderId="15" xfId="0" applyNumberFormat="1" applyFont="1" applyFill="1" applyBorder="1" applyAlignment="1">
      <alignment horizontal="center" vertical="center"/>
    </xf>
    <xf numFmtId="1" fontId="19" fillId="0" borderId="16" xfId="0" applyNumberFormat="1" applyFont="1" applyFill="1" applyBorder="1" applyAlignment="1">
      <alignment horizontal="center" vertical="center"/>
    </xf>
    <xf numFmtId="1" fontId="19" fillId="0" borderId="2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36" fillId="8" borderId="30" xfId="0" applyFont="1" applyFill="1" applyBorder="1" applyAlignment="1">
      <alignment horizontal="left" vertical="center"/>
    </xf>
    <xf numFmtId="0" fontId="6" fillId="8" borderId="56" xfId="0" applyFont="1" applyFill="1" applyBorder="1" applyAlignment="1">
      <alignment horizontal="left" vertical="center"/>
    </xf>
    <xf numFmtId="0" fontId="6" fillId="8" borderId="57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16" borderId="11" xfId="0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8" borderId="6" xfId="0" applyFont="1" applyFill="1" applyBorder="1" applyAlignment="1">
      <alignment horizontal="center" vertical="center" textRotation="180"/>
    </xf>
    <xf numFmtId="0" fontId="1" fillId="8" borderId="25" xfId="0" applyFont="1" applyFill="1" applyBorder="1" applyAlignment="1">
      <alignment horizontal="center" vertical="center" textRotation="180"/>
    </xf>
    <xf numFmtId="0" fontId="1" fillId="8" borderId="26" xfId="0" applyFont="1" applyFill="1" applyBorder="1" applyAlignment="1">
      <alignment horizontal="center" vertical="center" textRotation="180"/>
    </xf>
    <xf numFmtId="0" fontId="37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6" fillId="8" borderId="21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5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textRotation="180"/>
    </xf>
    <xf numFmtId="0" fontId="1" fillId="0" borderId="24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/>
    </xf>
    <xf numFmtId="0" fontId="8" fillId="12" borderId="7" xfId="0" applyFont="1" applyFill="1" applyBorder="1" applyAlignment="1">
      <alignment horizontal="center" vertical="center" textRotation="90" wrapText="1"/>
    </xf>
    <xf numFmtId="0" fontId="8" fillId="12" borderId="18" xfId="0" applyFont="1" applyFill="1" applyBorder="1" applyAlignment="1">
      <alignment horizontal="center" vertical="center" textRotation="90" wrapText="1"/>
    </xf>
    <xf numFmtId="0" fontId="23" fillId="8" borderId="1" xfId="0" applyFont="1" applyFill="1" applyBorder="1" applyAlignment="1">
      <alignment horizontal="center" vertical="center" wrapText="1"/>
    </xf>
    <xf numFmtId="0" fontId="9" fillId="19" borderId="36" xfId="0" applyFont="1" applyFill="1" applyBorder="1" applyAlignment="1">
      <alignment horizontal="center" vertical="center" wrapText="1"/>
    </xf>
    <xf numFmtId="0" fontId="9" fillId="19" borderId="37" xfId="0" applyFont="1" applyFill="1" applyBorder="1" applyAlignment="1">
      <alignment horizontal="center" vertical="center" wrapText="1"/>
    </xf>
    <xf numFmtId="0" fontId="9" fillId="19" borderId="38" xfId="0" applyFont="1" applyFill="1" applyBorder="1" applyAlignment="1">
      <alignment horizontal="center" vertical="center" wrapText="1"/>
    </xf>
    <xf numFmtId="0" fontId="9" fillId="19" borderId="39" xfId="0" applyFont="1" applyFill="1" applyBorder="1" applyAlignment="1">
      <alignment horizontal="center" vertical="center" wrapText="1"/>
    </xf>
    <xf numFmtId="0" fontId="9" fillId="19" borderId="0" xfId="0" applyFont="1" applyFill="1" applyBorder="1" applyAlignment="1">
      <alignment horizontal="center" vertical="center" wrapText="1"/>
    </xf>
    <xf numFmtId="0" fontId="9" fillId="19" borderId="40" xfId="0" applyFont="1" applyFill="1" applyBorder="1" applyAlignment="1">
      <alignment horizontal="center" vertical="center" wrapText="1"/>
    </xf>
    <xf numFmtId="0" fontId="9" fillId="19" borderId="41" xfId="0" applyFont="1" applyFill="1" applyBorder="1" applyAlignment="1">
      <alignment horizontal="center" vertical="center" wrapText="1"/>
    </xf>
    <xf numFmtId="0" fontId="9" fillId="19" borderId="42" xfId="0" applyFont="1" applyFill="1" applyBorder="1" applyAlignment="1">
      <alignment horizontal="center" vertical="center" wrapText="1"/>
    </xf>
    <xf numFmtId="0" fontId="9" fillId="19" borderId="43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right" vertical="center" wrapText="1"/>
    </xf>
    <xf numFmtId="0" fontId="9" fillId="0" borderId="50" xfId="0" applyFont="1" applyBorder="1" applyAlignment="1">
      <alignment horizontal="right" vertical="center" wrapText="1"/>
    </xf>
  </cellXfs>
  <cellStyles count="3">
    <cellStyle name="Dane wejściowe" xfId="1" builtinId="20"/>
    <cellStyle name="Dobry" xfId="2" builtinId="26"/>
    <cellStyle name="Normalny" xfId="0" builtinId="0"/>
  </cellStyles>
  <dxfs count="16">
    <dxf>
      <numFmt numFmtId="14" formatCode="0.00%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onsolas"/>
        <scheme val="none"/>
      </font>
      <numFmt numFmtId="0" formatCode="General"/>
      <alignment horizontal="left" vertical="center" textRotation="0" wrapText="0" indent="0" justifyLastLine="0" shrinkToFit="0" readingOrder="0"/>
    </dxf>
    <dxf>
      <numFmt numFmtId="0" formatCode="General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liczanie%20dyscy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studiów"/>
      <sheetName val="zlicznaie dyscyp"/>
      <sheetName val="grupy dyscyplin"/>
    </sheetNames>
    <sheetDataSet>
      <sheetData sheetId="0" refreshError="1"/>
      <sheetData sheetId="1" refreshError="1">
        <row r="6">
          <cell r="A6" t="str">
            <v xml:space="preserve">historia  </v>
          </cell>
        </row>
        <row r="15">
          <cell r="A15" t="str">
            <v xml:space="preserve">inżynieria chemiczna  </v>
          </cell>
        </row>
        <row r="18">
          <cell r="A18" t="str">
            <v xml:space="preserve">inżynieria mechaniczna  </v>
          </cell>
        </row>
        <row r="19">
          <cell r="A19" t="str">
            <v>inżynieria środowiska  górnictwo i energetyka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49" totalsRowShown="0">
  <autoFilter ref="A1:I49" xr:uid="{00000000-0009-0000-0100-000001000000}"/>
  <sortState ref="A2:I49">
    <sortCondition descending="1" ref="H1:H49"/>
  </sortState>
  <tableColumns count="9">
    <tableColumn id="1" xr3:uid="{00000000-0010-0000-0000-000001000000}" name="Kolumna1"/>
    <tableColumn id="2" xr3:uid="{00000000-0010-0000-0000-000002000000}" name="ilosc wystąpień 1" dataDxfId="4">
      <calculatedColumnFormula>COUNTIF('Plan studiów'!AW$19:AW$83,A2)</calculatedColumnFormula>
    </tableColumn>
    <tableColumn id="4" xr3:uid="{00000000-0010-0000-0000-000004000000}" name="Kolumna3" dataDxfId="3">
      <calculatedColumnFormula>SUMIF('Plan studiów'!AW$19:AW$83,A2,'Plan studiów'!AX$19:AX$83)</calculatedColumnFormula>
    </tableColumn>
    <tableColumn id="3" xr3:uid="{00000000-0010-0000-0000-000003000000}" name="Kolumna2" dataDxfId="2">
      <calculatedColumnFormula>COUNTIF('Plan studiów'!AY$19:AY$83,A2)</calculatedColumnFormula>
    </tableColumn>
    <tableColumn id="5" xr3:uid="{00000000-0010-0000-0000-000005000000}" name="Kolumna4">
      <calculatedColumnFormula>SUMIF('Plan studiów'!AY$19:AY$83,A2,'Plan studiów'!BB$19:BB$83)</calculatedColumnFormula>
    </tableColumn>
    <tableColumn id="7" xr3:uid="{00000000-0010-0000-0000-000007000000}" name="suma wystapien">
      <calculatedColumnFormula>Tabela1[[#This Row],[Kolumna2]]+Tabela1[[#This Row],[ilosc wystąpień 1]]</calculatedColumnFormula>
    </tableColumn>
    <tableColumn id="6" xr3:uid="{00000000-0010-0000-0000-000006000000}" name="ects razem" dataDxfId="1">
      <calculatedColumnFormula>Tabela1[[#This Row],[Kolumna3]]+Tabela1[[#This Row],[Kolumna4]]</calculatedColumnFormula>
    </tableColumn>
    <tableColumn id="8" xr3:uid="{00000000-0010-0000-0000-000008000000}" name="procenty" dataDxfId="0">
      <calculatedColumnFormula>G2/N$1</calculatedColumnFormula>
    </tableColumn>
    <tableColumn id="9" xr3:uid="{00000000-0010-0000-0000-000009000000}" name="proc">
      <calculatedColumnFormula>TEXT(H2,"0%, 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EO433"/>
  <sheetViews>
    <sheetView tabSelected="1" view="pageBreakPreview" topLeftCell="A50" zoomScale="60" zoomScaleNormal="100" zoomScalePageLayoutView="60" workbookViewId="0">
      <selection activeCell="A34" sqref="A34:XFD34"/>
    </sheetView>
  </sheetViews>
  <sheetFormatPr defaultColWidth="9.109375" defaultRowHeight="13.2" x14ac:dyDescent="0.25"/>
  <cols>
    <col min="1" max="1" width="4" style="1" customWidth="1"/>
    <col min="2" max="2" width="58.5546875" style="1" customWidth="1"/>
    <col min="3" max="3" width="20.109375" style="2" customWidth="1"/>
    <col min="4" max="4" width="9.33203125" style="2" customWidth="1"/>
    <col min="5" max="5" width="8.5546875" style="18" customWidth="1"/>
    <col min="6" max="6" width="6.44140625" style="18" customWidth="1"/>
    <col min="7" max="7" width="6" style="18" customWidth="1"/>
    <col min="8" max="8" width="5.88671875" style="18" customWidth="1"/>
    <col min="9" max="9" width="5.5546875" style="18" customWidth="1"/>
    <col min="10" max="10" width="5.88671875" style="18" customWidth="1"/>
    <col min="11" max="12" width="3.6640625" style="18" customWidth="1"/>
    <col min="13" max="13" width="8.33203125" style="40" customWidth="1"/>
    <col min="14" max="14" width="5.44140625" style="10" customWidth="1"/>
    <col min="15" max="15" width="6.44140625" style="10" customWidth="1"/>
    <col min="16" max="16" width="4" style="10" customWidth="1"/>
    <col min="17" max="17" width="5.44140625" style="10" customWidth="1"/>
    <col min="18" max="18" width="5.109375" style="42" customWidth="1"/>
    <col min="19" max="19" width="5.5546875" style="10" customWidth="1"/>
    <col min="20" max="20" width="5.88671875" style="10" customWidth="1"/>
    <col min="21" max="22" width="4.6640625" style="10" customWidth="1"/>
    <col min="23" max="23" width="4.88671875" style="10" customWidth="1"/>
    <col min="24" max="24" width="6.33203125" style="42" customWidth="1"/>
    <col min="25" max="25" width="6.109375" style="10" customWidth="1"/>
    <col min="26" max="26" width="4.33203125" style="10" customWidth="1"/>
    <col min="27" max="27" width="5.109375" style="10" customWidth="1"/>
    <col min="28" max="28" width="5.6640625" style="10" customWidth="1"/>
    <col min="29" max="29" width="5.6640625" style="42" customWidth="1"/>
    <col min="30" max="30" width="5.109375" style="10" customWidth="1"/>
    <col min="31" max="31" width="4.109375" style="10" customWidth="1"/>
    <col min="32" max="32" width="3.6640625" style="10" customWidth="1"/>
    <col min="33" max="33" width="5.5546875" style="10" customWidth="1"/>
    <col min="34" max="34" width="4.44140625" style="10" customWidth="1"/>
    <col min="35" max="35" width="7.6640625" style="42" customWidth="1"/>
    <col min="36" max="36" width="6.44140625" style="10" customWidth="1"/>
    <col min="37" max="37" width="4.44140625" style="10" customWidth="1"/>
    <col min="38" max="38" width="6.44140625" style="10" customWidth="1"/>
    <col min="39" max="39" width="7.109375" style="42" customWidth="1"/>
    <col min="40" max="40" width="5.88671875" style="10" customWidth="1"/>
    <col min="41" max="41" width="4.109375" style="10" customWidth="1"/>
    <col min="42" max="42" width="6.33203125" style="10" customWidth="1"/>
    <col min="43" max="43" width="5" style="10" customWidth="1"/>
    <col min="44" max="44" width="6.6640625" style="42" customWidth="1"/>
    <col min="45" max="45" width="3.6640625" style="10" customWidth="1"/>
    <col min="46" max="46" width="6.44140625" style="10" customWidth="1"/>
    <col min="47" max="47" width="5.88671875" style="10" customWidth="1"/>
    <col min="48" max="48" width="5" style="42" customWidth="1"/>
    <col min="49" max="49" width="19.6640625" style="19" hidden="1" customWidth="1"/>
    <col min="50" max="50" width="6" style="13" hidden="1" customWidth="1"/>
    <col min="51" max="51" width="39.5546875" style="19" hidden="1" customWidth="1"/>
    <col min="52" max="52" width="7.33203125" style="19" hidden="1" customWidth="1"/>
    <col min="53" max="53" width="21" style="19" hidden="1" customWidth="1"/>
    <col min="54" max="54" width="8.44140625" style="13" hidden="1" customWidth="1"/>
    <col min="55" max="102" width="9.109375" style="13"/>
    <col min="103" max="144" width="9.109375" style="12"/>
    <col min="145" max="16384" width="9.109375" style="1"/>
  </cols>
  <sheetData>
    <row r="1" spans="1:145" s="56" customFormat="1" ht="24" customHeight="1" x14ac:dyDescent="0.25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101"/>
      <c r="AX1" s="55"/>
      <c r="AY1" s="101"/>
      <c r="AZ1" s="101"/>
      <c r="BA1" s="101"/>
      <c r="BB1" s="55"/>
      <c r="BC1" s="55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</row>
    <row r="2" spans="1:145" s="56" customFormat="1" ht="16.5" customHeight="1" x14ac:dyDescent="0.25">
      <c r="A2" s="258" t="s">
        <v>195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101"/>
      <c r="AX2" s="55"/>
      <c r="AY2" s="101"/>
      <c r="AZ2" s="101"/>
      <c r="BA2" s="101"/>
      <c r="BB2" s="55"/>
      <c r="BC2" s="55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</row>
    <row r="3" spans="1:145" s="47" customFormat="1" ht="30" customHeight="1" x14ac:dyDescent="0.25">
      <c r="A3" s="62"/>
      <c r="B3" s="63"/>
      <c r="C3" s="100" t="s">
        <v>1</v>
      </c>
      <c r="D3" s="100"/>
      <c r="E3" s="100"/>
      <c r="F3" s="100" t="s">
        <v>2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2"/>
      <c r="AX3" s="64"/>
      <c r="AY3" s="102"/>
      <c r="AZ3" s="102"/>
      <c r="BA3" s="102"/>
      <c r="BB3" s="64"/>
      <c r="BC3" s="64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</row>
    <row r="4" spans="1:145" s="47" customFormat="1" ht="15" customHeight="1" x14ac:dyDescent="0.25">
      <c r="A4" s="61"/>
      <c r="B4" s="50"/>
      <c r="C4" s="61"/>
      <c r="D4" s="61"/>
      <c r="E4" s="61"/>
      <c r="F4" s="264"/>
      <c r="G4" s="264"/>
      <c r="H4" s="264"/>
      <c r="I4" s="264"/>
      <c r="J4" s="264"/>
      <c r="K4" s="264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52"/>
      <c r="AO4" s="51"/>
      <c r="AP4" s="51"/>
      <c r="AQ4" s="51"/>
      <c r="AR4" s="51"/>
      <c r="AS4" s="52"/>
      <c r="AT4" s="51"/>
      <c r="AU4" s="51"/>
      <c r="AV4" s="51"/>
      <c r="AW4" s="49"/>
      <c r="AX4" s="46"/>
      <c r="AY4" s="53"/>
      <c r="AZ4" s="53"/>
      <c r="BA4" s="53"/>
      <c r="BB4" s="46"/>
      <c r="BC4" s="46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</row>
    <row r="5" spans="1:145" s="47" customFormat="1" ht="15" customHeight="1" x14ac:dyDescent="0.3">
      <c r="A5" s="65" t="s">
        <v>3</v>
      </c>
      <c r="B5" s="66"/>
      <c r="C5" s="266" t="s">
        <v>4</v>
      </c>
      <c r="D5" s="266"/>
      <c r="E5" s="266"/>
      <c r="F5" s="266"/>
      <c r="G5" s="266"/>
      <c r="H5" s="126"/>
      <c r="I5" s="126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48"/>
      <c r="Y5" s="49"/>
      <c r="Z5" s="49"/>
      <c r="AA5" s="49"/>
      <c r="AB5" s="49"/>
      <c r="AC5" s="48"/>
      <c r="AD5" s="49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102"/>
      <c r="AX5" s="64"/>
      <c r="AY5" s="102"/>
      <c r="AZ5" s="102"/>
      <c r="BA5" s="102"/>
      <c r="BB5" s="64"/>
      <c r="BC5" s="64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</row>
    <row r="6" spans="1:145" s="47" customFormat="1" ht="15" customHeight="1" x14ac:dyDescent="0.3">
      <c r="A6" s="65" t="s">
        <v>5</v>
      </c>
      <c r="B6" s="66"/>
      <c r="C6" s="151">
        <v>6</v>
      </c>
      <c r="D6" s="70"/>
      <c r="E6" s="151"/>
      <c r="F6" s="134"/>
      <c r="G6" s="134"/>
      <c r="H6" s="126"/>
      <c r="I6" s="126"/>
      <c r="J6" s="53"/>
      <c r="K6" s="53"/>
      <c r="L6" s="53"/>
      <c r="M6" s="54"/>
      <c r="N6" s="53"/>
      <c r="O6" s="49"/>
      <c r="P6" s="49"/>
      <c r="Q6" s="49"/>
      <c r="R6" s="48"/>
      <c r="S6" s="49"/>
      <c r="T6" s="49"/>
      <c r="U6" s="137" t="s">
        <v>6</v>
      </c>
      <c r="V6" s="137"/>
      <c r="W6" s="137"/>
      <c r="X6" s="137"/>
      <c r="Y6" s="137"/>
      <c r="Z6" s="137"/>
      <c r="AA6" s="137"/>
      <c r="AB6" s="138"/>
      <c r="AC6" s="137"/>
      <c r="AD6" s="137"/>
      <c r="AE6" s="137"/>
      <c r="AF6" s="137"/>
      <c r="AG6" s="137"/>
      <c r="AH6" s="139"/>
      <c r="AI6" s="139"/>
      <c r="AJ6" s="324"/>
      <c r="AK6" s="324"/>
      <c r="AL6" s="324"/>
      <c r="AM6" s="324"/>
      <c r="AN6" s="324"/>
      <c r="AO6" s="324"/>
      <c r="AP6" s="324"/>
      <c r="AQ6" s="324"/>
      <c r="AR6" s="324"/>
      <c r="AS6" s="137"/>
      <c r="AT6" s="137"/>
      <c r="AU6" s="137"/>
      <c r="AV6" s="137"/>
      <c r="AW6" s="137"/>
      <c r="AX6" s="137"/>
      <c r="AY6" s="137"/>
      <c r="AZ6" s="138"/>
      <c r="BA6" s="49"/>
      <c r="BB6" s="49"/>
      <c r="BC6" s="4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</row>
    <row r="7" spans="1:145" s="47" customFormat="1" ht="15" customHeight="1" x14ac:dyDescent="0.3">
      <c r="A7" s="65" t="s">
        <v>7</v>
      </c>
      <c r="B7" s="66"/>
      <c r="C7" s="151" t="s">
        <v>8</v>
      </c>
      <c r="D7" s="134"/>
      <c r="E7" s="134"/>
      <c r="F7" s="134"/>
      <c r="G7" s="134"/>
      <c r="H7" s="126"/>
      <c r="I7" s="126"/>
      <c r="J7" s="53"/>
      <c r="K7" s="53"/>
      <c r="L7" s="53"/>
      <c r="M7" s="54"/>
      <c r="N7" s="53"/>
      <c r="O7" s="49"/>
      <c r="P7" s="49"/>
      <c r="Q7" s="49"/>
      <c r="R7" s="48"/>
      <c r="S7" s="49"/>
      <c r="T7" s="49"/>
      <c r="U7" s="156"/>
      <c r="V7" s="160"/>
      <c r="W7" s="137"/>
      <c r="X7" s="137"/>
      <c r="Y7" s="137"/>
      <c r="Z7" s="137"/>
      <c r="AA7" s="137"/>
      <c r="AB7" s="138"/>
      <c r="AC7" s="137"/>
      <c r="AD7" s="137"/>
      <c r="AE7" s="137"/>
      <c r="AF7" s="137"/>
      <c r="AG7" s="137"/>
      <c r="AH7" s="139"/>
      <c r="AI7" s="139"/>
      <c r="AJ7" s="156"/>
      <c r="AK7" s="156"/>
      <c r="AL7" s="156"/>
      <c r="AM7" s="156"/>
      <c r="AN7" s="156"/>
      <c r="AO7" s="156"/>
      <c r="AP7" s="156"/>
      <c r="AQ7" s="156"/>
      <c r="AR7" s="156"/>
      <c r="AS7" s="137"/>
      <c r="AT7" s="137"/>
      <c r="AU7" s="137"/>
      <c r="AV7" s="137"/>
      <c r="AW7" s="137"/>
      <c r="AX7" s="137"/>
      <c r="AY7" s="137"/>
      <c r="AZ7" s="138"/>
      <c r="BA7" s="102"/>
      <c r="BB7" s="64"/>
      <c r="BC7" s="64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</row>
    <row r="8" spans="1:145" s="47" customFormat="1" ht="15" customHeight="1" x14ac:dyDescent="0.3">
      <c r="A8" s="67" t="s">
        <v>9</v>
      </c>
      <c r="B8" s="66"/>
      <c r="C8" s="322" t="s">
        <v>10</v>
      </c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18" t="s">
        <v>202</v>
      </c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156"/>
      <c r="AM8" s="156"/>
      <c r="AN8" s="156"/>
      <c r="AO8" s="156"/>
      <c r="AP8" s="156"/>
      <c r="AQ8" s="156"/>
      <c r="AR8" s="140"/>
      <c r="AS8" s="156"/>
      <c r="AT8" s="156"/>
      <c r="AU8" s="156"/>
      <c r="AV8" s="156"/>
      <c r="AW8" s="156"/>
      <c r="AX8" s="156"/>
      <c r="AY8" s="156"/>
      <c r="AZ8" s="140"/>
      <c r="BA8" s="53"/>
      <c r="BB8" s="46"/>
      <c r="BC8" s="46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</row>
    <row r="9" spans="1:145" s="47" customFormat="1" ht="15" customHeight="1" x14ac:dyDescent="0.3">
      <c r="A9" s="68" t="s">
        <v>11</v>
      </c>
      <c r="B9" s="66"/>
      <c r="C9" s="266">
        <v>1022</v>
      </c>
      <c r="D9" s="266"/>
      <c r="E9" s="266"/>
      <c r="F9" s="266"/>
      <c r="G9" s="266"/>
      <c r="H9" s="126"/>
      <c r="I9" s="126"/>
      <c r="J9" s="53"/>
      <c r="K9" s="53"/>
      <c r="L9" s="53"/>
      <c r="M9" s="54"/>
      <c r="N9" s="53"/>
      <c r="O9" s="49"/>
      <c r="P9" s="49"/>
      <c r="Q9" s="49"/>
      <c r="R9" s="48"/>
      <c r="S9" s="49"/>
      <c r="T9" s="49"/>
      <c r="U9" s="137" t="s">
        <v>194</v>
      </c>
      <c r="V9" s="137"/>
      <c r="W9" s="49"/>
      <c r="X9" s="48"/>
      <c r="Y9" s="49"/>
      <c r="Z9" s="51"/>
      <c r="AA9" s="51"/>
      <c r="AB9" s="49"/>
      <c r="AC9" s="52"/>
      <c r="AD9" s="51"/>
      <c r="AE9" s="51"/>
      <c r="AF9" s="51"/>
      <c r="AG9" s="51"/>
      <c r="AH9" s="51"/>
      <c r="AI9" s="52"/>
      <c r="AJ9" s="51"/>
      <c r="AK9" s="51"/>
      <c r="AL9" s="51"/>
      <c r="AM9" s="52"/>
      <c r="AN9" s="49"/>
      <c r="AO9" s="49"/>
      <c r="AP9" s="49"/>
      <c r="AQ9" s="49"/>
      <c r="AR9" s="48"/>
      <c r="AS9" s="49"/>
      <c r="AT9" s="49"/>
      <c r="AU9" s="49"/>
      <c r="AV9" s="48"/>
      <c r="AW9" s="53"/>
      <c r="AX9" s="46"/>
      <c r="AY9" s="53"/>
      <c r="AZ9" s="53"/>
      <c r="BA9" s="53"/>
      <c r="BB9" s="46"/>
      <c r="BC9" s="46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</row>
    <row r="10" spans="1:145" s="47" customFormat="1" ht="15" customHeight="1" x14ac:dyDescent="0.3">
      <c r="A10" s="69" t="s">
        <v>12</v>
      </c>
      <c r="B10" s="66"/>
      <c r="C10" s="151" t="s">
        <v>13</v>
      </c>
      <c r="D10" s="134"/>
      <c r="E10" s="134"/>
      <c r="F10" s="134"/>
      <c r="G10" s="134"/>
      <c r="H10" s="126"/>
      <c r="I10" s="126"/>
      <c r="J10" s="53"/>
      <c r="K10" s="53"/>
      <c r="L10" s="53"/>
      <c r="M10" s="54"/>
      <c r="N10" s="53"/>
      <c r="O10" s="49"/>
      <c r="P10" s="49"/>
      <c r="Q10" s="49"/>
      <c r="R10" s="48"/>
      <c r="S10" s="49"/>
      <c r="T10" s="49"/>
      <c r="U10" s="49"/>
      <c r="V10" s="49"/>
      <c r="W10" s="49"/>
      <c r="X10" s="48"/>
      <c r="Y10" s="49"/>
      <c r="Z10" s="51"/>
      <c r="AA10" s="51"/>
      <c r="AB10" s="49"/>
      <c r="AC10" s="52"/>
      <c r="AD10" s="51"/>
      <c r="AE10" s="51"/>
      <c r="AF10" s="51"/>
      <c r="AG10" s="51"/>
      <c r="AH10" s="51"/>
      <c r="AI10" s="52"/>
      <c r="AJ10" s="51"/>
      <c r="AK10" s="51"/>
      <c r="AL10" s="51"/>
      <c r="AM10" s="52"/>
      <c r="AN10" s="49"/>
      <c r="AO10" s="49"/>
      <c r="AP10" s="49"/>
      <c r="AQ10" s="49"/>
      <c r="AR10" s="48"/>
      <c r="AS10" s="49"/>
      <c r="AT10" s="49"/>
      <c r="AU10" s="49"/>
      <c r="AV10" s="48"/>
      <c r="AW10" s="53"/>
      <c r="AX10" s="46"/>
      <c r="AY10" s="53"/>
      <c r="AZ10" s="53"/>
      <c r="BA10" s="53"/>
      <c r="BB10" s="46"/>
      <c r="BC10" s="46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</row>
    <row r="11" spans="1:145" s="47" customFormat="1" ht="15" customHeight="1" thickBot="1" x14ac:dyDescent="0.35">
      <c r="A11" s="69" t="s">
        <v>14</v>
      </c>
      <c r="B11" s="70"/>
      <c r="C11" s="267" t="s">
        <v>15</v>
      </c>
      <c r="D11" s="267"/>
      <c r="E11" s="267"/>
      <c r="F11" s="267"/>
      <c r="G11" s="267"/>
      <c r="H11" s="127"/>
      <c r="I11" s="127"/>
      <c r="J11" s="53"/>
      <c r="K11" s="53"/>
      <c r="L11" s="53"/>
      <c r="M11" s="54"/>
      <c r="N11" s="53"/>
      <c r="O11" s="49"/>
      <c r="P11" s="49"/>
      <c r="Q11" s="49"/>
      <c r="R11" s="48"/>
      <c r="S11" s="49"/>
      <c r="T11" s="49"/>
      <c r="U11" s="49"/>
      <c r="V11" s="49"/>
      <c r="W11" s="49"/>
      <c r="X11" s="48"/>
      <c r="Y11" s="49"/>
      <c r="Z11" s="49"/>
      <c r="AA11" s="49"/>
      <c r="AB11" s="49"/>
      <c r="AC11" s="48"/>
      <c r="AD11" s="49"/>
      <c r="AE11" s="49"/>
      <c r="AF11" s="49"/>
      <c r="AG11" s="49"/>
      <c r="AH11" s="49"/>
      <c r="AI11" s="48"/>
      <c r="AJ11" s="49"/>
      <c r="AK11" s="49"/>
      <c r="AL11" s="49"/>
      <c r="AM11" s="48"/>
      <c r="AN11" s="49"/>
      <c r="AO11" s="49"/>
      <c r="AP11" s="49"/>
      <c r="AQ11" s="49"/>
      <c r="AR11" s="48"/>
      <c r="AS11" s="49"/>
      <c r="AT11" s="49"/>
      <c r="AU11" s="49"/>
      <c r="AV11" s="48"/>
      <c r="AW11" s="53"/>
      <c r="AX11" s="46"/>
      <c r="AY11" s="53"/>
      <c r="AZ11" s="53"/>
      <c r="BA11" s="53"/>
      <c r="BB11" s="46"/>
      <c r="BC11" s="46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</row>
    <row r="12" spans="1:145" s="3" customFormat="1" ht="20.100000000000001" customHeight="1" x14ac:dyDescent="0.25">
      <c r="A12" s="275" t="s">
        <v>16</v>
      </c>
      <c r="B12" s="268" t="s">
        <v>17</v>
      </c>
      <c r="C12" s="329" t="s">
        <v>18</v>
      </c>
      <c r="D12" s="286" t="s">
        <v>19</v>
      </c>
      <c r="E12" s="271" t="s">
        <v>20</v>
      </c>
      <c r="F12" s="271"/>
      <c r="G12" s="271"/>
      <c r="H12" s="271"/>
      <c r="I12" s="271"/>
      <c r="J12" s="271"/>
      <c r="K12" s="271"/>
      <c r="L12" s="271"/>
      <c r="M12" s="278" t="s">
        <v>21</v>
      </c>
      <c r="N12" s="280" t="s">
        <v>22</v>
      </c>
      <c r="O12" s="281"/>
      <c r="P12" s="281"/>
      <c r="Q12" s="281"/>
      <c r="R12" s="281"/>
      <c r="S12" s="281"/>
      <c r="T12" s="281"/>
      <c r="U12" s="281"/>
      <c r="V12" s="281"/>
      <c r="W12" s="281"/>
      <c r="X12" s="282"/>
      <c r="Y12" s="280" t="s">
        <v>23</v>
      </c>
      <c r="Z12" s="281"/>
      <c r="AA12" s="281"/>
      <c r="AB12" s="281"/>
      <c r="AC12" s="281"/>
      <c r="AD12" s="281"/>
      <c r="AE12" s="281"/>
      <c r="AF12" s="281"/>
      <c r="AG12" s="281"/>
      <c r="AH12" s="281"/>
      <c r="AI12" s="282"/>
      <c r="AJ12" s="280" t="s">
        <v>24</v>
      </c>
      <c r="AK12" s="281"/>
      <c r="AL12" s="281"/>
      <c r="AM12" s="281"/>
      <c r="AN12" s="281"/>
      <c r="AO12" s="281"/>
      <c r="AP12" s="281"/>
      <c r="AQ12" s="281"/>
      <c r="AR12" s="282"/>
      <c r="AS12" s="305" t="s">
        <v>25</v>
      </c>
      <c r="AT12" s="306"/>
      <c r="AU12" s="306"/>
      <c r="AV12" s="306"/>
      <c r="AW12" s="328" t="s">
        <v>26</v>
      </c>
      <c r="AX12" s="302" t="s">
        <v>21</v>
      </c>
      <c r="AY12" s="328" t="s">
        <v>26</v>
      </c>
      <c r="AZ12" s="154"/>
      <c r="BA12" s="319" t="s">
        <v>26</v>
      </c>
      <c r="BB12" s="302" t="s">
        <v>21</v>
      </c>
      <c r="BC12" s="14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</row>
    <row r="13" spans="1:145" s="3" customFormat="1" ht="20.100000000000001" customHeight="1" x14ac:dyDescent="0.25">
      <c r="A13" s="276"/>
      <c r="B13" s="269"/>
      <c r="C13" s="330"/>
      <c r="D13" s="287"/>
      <c r="E13" s="99" t="s">
        <v>27</v>
      </c>
      <c r="F13" s="273" t="s">
        <v>28</v>
      </c>
      <c r="G13" s="273"/>
      <c r="H13" s="273"/>
      <c r="I13" s="273"/>
      <c r="J13" s="273"/>
      <c r="K13" s="273"/>
      <c r="L13" s="273"/>
      <c r="M13" s="279"/>
      <c r="N13" s="283"/>
      <c r="O13" s="284"/>
      <c r="P13" s="284"/>
      <c r="Q13" s="284"/>
      <c r="R13" s="284"/>
      <c r="S13" s="284"/>
      <c r="T13" s="284"/>
      <c r="U13" s="284"/>
      <c r="V13" s="284"/>
      <c r="W13" s="284"/>
      <c r="X13" s="285"/>
      <c r="Y13" s="283"/>
      <c r="Z13" s="284"/>
      <c r="AA13" s="284"/>
      <c r="AB13" s="284"/>
      <c r="AC13" s="284"/>
      <c r="AD13" s="284"/>
      <c r="AE13" s="284"/>
      <c r="AF13" s="284"/>
      <c r="AG13" s="284"/>
      <c r="AH13" s="284"/>
      <c r="AI13" s="285"/>
      <c r="AJ13" s="283"/>
      <c r="AK13" s="284"/>
      <c r="AL13" s="284"/>
      <c r="AM13" s="284"/>
      <c r="AN13" s="284"/>
      <c r="AO13" s="284"/>
      <c r="AP13" s="284"/>
      <c r="AQ13" s="284"/>
      <c r="AR13" s="285"/>
      <c r="AS13" s="307"/>
      <c r="AT13" s="308"/>
      <c r="AU13" s="308"/>
      <c r="AV13" s="308"/>
      <c r="AW13" s="328"/>
      <c r="AX13" s="303"/>
      <c r="AY13" s="328"/>
      <c r="AZ13" s="303" t="s">
        <v>21</v>
      </c>
      <c r="BA13" s="320"/>
      <c r="BB13" s="303"/>
      <c r="BC13" s="14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</row>
    <row r="14" spans="1:145" s="3" customFormat="1" ht="20.100000000000001" customHeight="1" x14ac:dyDescent="0.25">
      <c r="A14" s="276"/>
      <c r="B14" s="269"/>
      <c r="C14" s="330"/>
      <c r="D14" s="287"/>
      <c r="E14" s="274" t="s">
        <v>29</v>
      </c>
      <c r="F14" s="273"/>
      <c r="G14" s="273"/>
      <c r="H14" s="273"/>
      <c r="I14" s="273"/>
      <c r="J14" s="273"/>
      <c r="K14" s="273"/>
      <c r="L14" s="273"/>
      <c r="M14" s="279"/>
      <c r="N14" s="247" t="s">
        <v>30</v>
      </c>
      <c r="O14" s="247"/>
      <c r="P14" s="247"/>
      <c r="Q14" s="247"/>
      <c r="R14" s="248"/>
      <c r="S14" s="246" t="s">
        <v>31</v>
      </c>
      <c r="T14" s="247"/>
      <c r="U14" s="247"/>
      <c r="V14" s="247"/>
      <c r="W14" s="247"/>
      <c r="X14" s="248"/>
      <c r="Y14" s="246" t="s">
        <v>32</v>
      </c>
      <c r="Z14" s="247"/>
      <c r="AA14" s="247"/>
      <c r="AB14" s="247"/>
      <c r="AC14" s="248"/>
      <c r="AD14" s="246" t="s">
        <v>33</v>
      </c>
      <c r="AE14" s="247"/>
      <c r="AF14" s="247"/>
      <c r="AG14" s="247"/>
      <c r="AH14" s="247"/>
      <c r="AI14" s="248"/>
      <c r="AJ14" s="246" t="s">
        <v>34</v>
      </c>
      <c r="AK14" s="247"/>
      <c r="AL14" s="247"/>
      <c r="AM14" s="248"/>
      <c r="AN14" s="246" t="s">
        <v>35</v>
      </c>
      <c r="AO14" s="247"/>
      <c r="AP14" s="247"/>
      <c r="AQ14" s="247"/>
      <c r="AR14" s="248"/>
      <c r="AS14" s="246" t="s">
        <v>36</v>
      </c>
      <c r="AT14" s="247"/>
      <c r="AU14" s="247"/>
      <c r="AV14" s="247"/>
      <c r="AW14" s="328"/>
      <c r="AX14" s="303"/>
      <c r="AY14" s="328"/>
      <c r="AZ14" s="303"/>
      <c r="BA14" s="320"/>
      <c r="BB14" s="303"/>
      <c r="BC14" s="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</row>
    <row r="15" spans="1:145" s="17" customFormat="1" ht="31.5" customHeight="1" x14ac:dyDescent="0.25">
      <c r="A15" s="276"/>
      <c r="B15" s="269"/>
      <c r="C15" s="330"/>
      <c r="D15" s="287"/>
      <c r="E15" s="274"/>
      <c r="F15" s="334" t="s">
        <v>37</v>
      </c>
      <c r="G15" s="334"/>
      <c r="H15" s="334"/>
      <c r="I15" s="334"/>
      <c r="J15" s="334"/>
      <c r="K15" s="273" t="s">
        <v>38</v>
      </c>
      <c r="L15" s="273"/>
      <c r="M15" s="279"/>
      <c r="N15" s="259" t="s">
        <v>37</v>
      </c>
      <c r="O15" s="260"/>
      <c r="P15" s="260"/>
      <c r="Q15" s="261"/>
      <c r="R15" s="262" t="s">
        <v>21</v>
      </c>
      <c r="S15" s="259" t="s">
        <v>37</v>
      </c>
      <c r="T15" s="260"/>
      <c r="U15" s="260"/>
      <c r="V15" s="260"/>
      <c r="W15" s="261"/>
      <c r="X15" s="262" t="s">
        <v>21</v>
      </c>
      <c r="Y15" s="259" t="s">
        <v>37</v>
      </c>
      <c r="Z15" s="260"/>
      <c r="AA15" s="260"/>
      <c r="AB15" s="261"/>
      <c r="AC15" s="262" t="s">
        <v>21</v>
      </c>
      <c r="AD15" s="259" t="s">
        <v>37</v>
      </c>
      <c r="AE15" s="260"/>
      <c r="AF15" s="260"/>
      <c r="AG15" s="260"/>
      <c r="AH15" s="261"/>
      <c r="AI15" s="262" t="s">
        <v>21</v>
      </c>
      <c r="AJ15" s="259" t="s">
        <v>37</v>
      </c>
      <c r="AK15" s="260"/>
      <c r="AL15" s="260"/>
      <c r="AM15" s="262" t="s">
        <v>21</v>
      </c>
      <c r="AN15" s="259" t="s">
        <v>37</v>
      </c>
      <c r="AO15" s="260"/>
      <c r="AP15" s="260"/>
      <c r="AQ15" s="261"/>
      <c r="AR15" s="262" t="s">
        <v>21</v>
      </c>
      <c r="AS15" s="259" t="s">
        <v>37</v>
      </c>
      <c r="AT15" s="260"/>
      <c r="AU15" s="261"/>
      <c r="AV15" s="332" t="s">
        <v>21</v>
      </c>
      <c r="AW15" s="328"/>
      <c r="AX15" s="303"/>
      <c r="AY15" s="328"/>
      <c r="AZ15" s="303"/>
      <c r="BA15" s="320"/>
      <c r="BB15" s="303"/>
      <c r="BC15" s="21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</row>
    <row r="16" spans="1:145" s="3" customFormat="1" ht="20.100000000000001" customHeight="1" x14ac:dyDescent="0.25">
      <c r="A16" s="277"/>
      <c r="B16" s="270"/>
      <c r="C16" s="331"/>
      <c r="D16" s="288"/>
      <c r="E16" s="274"/>
      <c r="F16" s="71" t="s">
        <v>39</v>
      </c>
      <c r="G16" s="71" t="s">
        <v>40</v>
      </c>
      <c r="H16" s="71" t="s">
        <v>41</v>
      </c>
      <c r="I16" s="71" t="s">
        <v>42</v>
      </c>
      <c r="J16" s="71" t="s">
        <v>43</v>
      </c>
      <c r="K16" s="4" t="s">
        <v>44</v>
      </c>
      <c r="L16" s="5" t="s">
        <v>45</v>
      </c>
      <c r="M16" s="279"/>
      <c r="N16" s="150" t="s">
        <v>39</v>
      </c>
      <c r="O16" s="152" t="s">
        <v>40</v>
      </c>
      <c r="P16" s="152" t="s">
        <v>41</v>
      </c>
      <c r="Q16" s="152" t="s">
        <v>42</v>
      </c>
      <c r="R16" s="263"/>
      <c r="S16" s="152" t="s">
        <v>39</v>
      </c>
      <c r="T16" s="152" t="s">
        <v>40</v>
      </c>
      <c r="U16" s="152" t="s">
        <v>41</v>
      </c>
      <c r="V16" s="158" t="s">
        <v>200</v>
      </c>
      <c r="W16" s="152" t="s">
        <v>42</v>
      </c>
      <c r="X16" s="263"/>
      <c r="Y16" s="152" t="s">
        <v>39</v>
      </c>
      <c r="Z16" s="152" t="s">
        <v>40</v>
      </c>
      <c r="AA16" s="152" t="s">
        <v>41</v>
      </c>
      <c r="AB16" s="152" t="s">
        <v>42</v>
      </c>
      <c r="AC16" s="263"/>
      <c r="AD16" s="152" t="s">
        <v>39</v>
      </c>
      <c r="AE16" s="152" t="s">
        <v>40</v>
      </c>
      <c r="AF16" s="152" t="s">
        <v>41</v>
      </c>
      <c r="AG16" s="152" t="s">
        <v>42</v>
      </c>
      <c r="AH16" s="152" t="s">
        <v>43</v>
      </c>
      <c r="AI16" s="263"/>
      <c r="AJ16" s="152" t="s">
        <v>39</v>
      </c>
      <c r="AK16" s="152" t="s">
        <v>40</v>
      </c>
      <c r="AL16" s="152" t="s">
        <v>42</v>
      </c>
      <c r="AM16" s="263"/>
      <c r="AN16" s="152" t="s">
        <v>39</v>
      </c>
      <c r="AO16" s="152" t="s">
        <v>40</v>
      </c>
      <c r="AP16" s="152" t="s">
        <v>42</v>
      </c>
      <c r="AQ16" s="152" t="s">
        <v>43</v>
      </c>
      <c r="AR16" s="263"/>
      <c r="AS16" s="152" t="s">
        <v>39</v>
      </c>
      <c r="AT16" s="152" t="s">
        <v>41</v>
      </c>
      <c r="AU16" s="152" t="s">
        <v>43</v>
      </c>
      <c r="AV16" s="333"/>
      <c r="AW16" s="328"/>
      <c r="AX16" s="304"/>
      <c r="AY16" s="328"/>
      <c r="AZ16" s="155"/>
      <c r="BA16" s="321"/>
      <c r="BB16" s="304"/>
      <c r="BC16" s="14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</row>
    <row r="17" spans="1:145" s="29" customFormat="1" ht="20.100000000000001" customHeight="1" x14ac:dyDescent="0.25">
      <c r="A17" s="252" t="s">
        <v>46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4"/>
      <c r="AW17" s="106"/>
      <c r="AX17" s="107"/>
      <c r="AY17" s="106"/>
      <c r="AZ17" s="106"/>
      <c r="BA17" s="106"/>
      <c r="BB17" s="107"/>
      <c r="BC17" s="28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</row>
    <row r="18" spans="1:145" s="29" customFormat="1" ht="20.100000000000001" customHeight="1" x14ac:dyDescent="0.25">
      <c r="A18" s="209" t="s">
        <v>47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8"/>
      <c r="AW18" s="106"/>
      <c r="AX18" s="107"/>
      <c r="AY18" s="106"/>
      <c r="AZ18" s="106"/>
      <c r="BA18" s="106"/>
      <c r="BB18" s="107"/>
      <c r="BC18" s="2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</row>
    <row r="19" spans="1:145" s="9" customFormat="1" ht="15" customHeight="1" x14ac:dyDescent="0.25">
      <c r="A19" s="167">
        <v>1</v>
      </c>
      <c r="B19" s="168" t="s">
        <v>48</v>
      </c>
      <c r="C19" s="79" t="s">
        <v>74</v>
      </c>
      <c r="D19" s="169"/>
      <c r="E19" s="170">
        <v>90</v>
      </c>
      <c r="F19" s="171">
        <v>36</v>
      </c>
      <c r="G19" s="171">
        <v>54</v>
      </c>
      <c r="H19" s="171"/>
      <c r="I19" s="172"/>
      <c r="J19" s="173"/>
      <c r="K19" s="174"/>
      <c r="L19" s="175"/>
      <c r="M19" s="75">
        <v>12</v>
      </c>
      <c r="N19" s="166"/>
      <c r="O19" s="74"/>
      <c r="P19" s="74"/>
      <c r="Q19" s="74"/>
      <c r="R19" s="75"/>
      <c r="S19" s="74"/>
      <c r="T19" s="74"/>
      <c r="U19" s="74"/>
      <c r="V19" s="74"/>
      <c r="W19" s="74"/>
      <c r="X19" s="75"/>
      <c r="Y19" s="74">
        <v>18</v>
      </c>
      <c r="Z19" s="163">
        <v>27</v>
      </c>
      <c r="AA19" s="163"/>
      <c r="AB19" s="163"/>
      <c r="AC19" s="75">
        <v>6</v>
      </c>
      <c r="AD19" s="163">
        <v>18</v>
      </c>
      <c r="AE19" s="163">
        <v>27</v>
      </c>
      <c r="AF19" s="163"/>
      <c r="AG19" s="163"/>
      <c r="AH19" s="163"/>
      <c r="AI19" s="75">
        <v>6</v>
      </c>
      <c r="AJ19" s="163"/>
      <c r="AK19" s="163"/>
      <c r="AL19" s="163"/>
      <c r="AM19" s="75"/>
      <c r="AN19" s="74"/>
      <c r="AO19" s="74"/>
      <c r="AP19" s="74"/>
      <c r="AQ19" s="74"/>
      <c r="AR19" s="75"/>
      <c r="AS19" s="74"/>
      <c r="AT19" s="74"/>
      <c r="AU19" s="74"/>
      <c r="AV19" s="104"/>
      <c r="AW19" s="142" t="s">
        <v>50</v>
      </c>
      <c r="AX19" s="109">
        <v>12</v>
      </c>
      <c r="AY19" s="109"/>
      <c r="AZ19" s="109"/>
      <c r="BA19" s="109"/>
      <c r="BB19" s="109"/>
      <c r="BC19" s="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</row>
    <row r="20" spans="1:145" s="9" customFormat="1" ht="15" customHeight="1" x14ac:dyDescent="0.25">
      <c r="A20" s="167">
        <f>A19+1</f>
        <v>2</v>
      </c>
      <c r="B20" s="168" t="s">
        <v>51</v>
      </c>
      <c r="C20" s="79" t="s">
        <v>52</v>
      </c>
      <c r="D20" s="169"/>
      <c r="E20" s="170">
        <v>54</v>
      </c>
      <c r="F20" s="171">
        <v>18</v>
      </c>
      <c r="G20" s="171">
        <v>18</v>
      </c>
      <c r="H20" s="171">
        <v>18</v>
      </c>
      <c r="I20" s="172"/>
      <c r="J20" s="173"/>
      <c r="K20" s="174"/>
      <c r="L20" s="175"/>
      <c r="M20" s="75">
        <v>8</v>
      </c>
      <c r="N20" s="166">
        <v>18</v>
      </c>
      <c r="O20" s="74">
        <v>18</v>
      </c>
      <c r="P20" s="74"/>
      <c r="Q20" s="74"/>
      <c r="R20" s="75">
        <v>5</v>
      </c>
      <c r="S20" s="74"/>
      <c r="T20" s="74"/>
      <c r="U20" s="74">
        <v>18</v>
      </c>
      <c r="V20" s="74"/>
      <c r="W20" s="74"/>
      <c r="X20" s="75">
        <v>3</v>
      </c>
      <c r="Y20" s="74"/>
      <c r="Z20" s="163"/>
      <c r="AA20" s="163"/>
      <c r="AB20" s="163"/>
      <c r="AC20" s="75"/>
      <c r="AD20" s="163"/>
      <c r="AE20" s="163"/>
      <c r="AF20" s="163"/>
      <c r="AG20" s="163"/>
      <c r="AH20" s="163"/>
      <c r="AI20" s="75"/>
      <c r="AJ20" s="163"/>
      <c r="AK20" s="163"/>
      <c r="AL20" s="163"/>
      <c r="AM20" s="75"/>
      <c r="AN20" s="74"/>
      <c r="AO20" s="74"/>
      <c r="AP20" s="74"/>
      <c r="AQ20" s="74"/>
      <c r="AR20" s="75"/>
      <c r="AS20" s="74"/>
      <c r="AT20" s="74"/>
      <c r="AU20" s="74"/>
      <c r="AV20" s="104"/>
      <c r="AW20" s="142" t="s">
        <v>50</v>
      </c>
      <c r="AX20" s="161">
        <v>8</v>
      </c>
      <c r="AY20" s="161"/>
      <c r="AZ20" s="161"/>
      <c r="BA20" s="161"/>
      <c r="BB20" s="161"/>
      <c r="BC20" s="19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</row>
    <row r="21" spans="1:145" s="9" customFormat="1" ht="15" customHeight="1" x14ac:dyDescent="0.25">
      <c r="A21" s="167">
        <f>A20+1</f>
        <v>3</v>
      </c>
      <c r="B21" s="168" t="s">
        <v>53</v>
      </c>
      <c r="C21" s="79" t="s">
        <v>52</v>
      </c>
      <c r="D21" s="169"/>
      <c r="E21" s="170">
        <v>36</v>
      </c>
      <c r="F21" s="171">
        <v>9</v>
      </c>
      <c r="G21" s="171">
        <v>9</v>
      </c>
      <c r="H21" s="171">
        <v>18</v>
      </c>
      <c r="I21" s="172"/>
      <c r="J21" s="173"/>
      <c r="K21" s="174"/>
      <c r="L21" s="175"/>
      <c r="M21" s="75">
        <v>6</v>
      </c>
      <c r="N21" s="166">
        <v>9</v>
      </c>
      <c r="O21" s="74">
        <v>9</v>
      </c>
      <c r="P21" s="74">
        <v>18</v>
      </c>
      <c r="Q21" s="74"/>
      <c r="R21" s="75">
        <v>6</v>
      </c>
      <c r="S21" s="74"/>
      <c r="T21" s="74"/>
      <c r="U21" s="74"/>
      <c r="V21" s="74"/>
      <c r="W21" s="74"/>
      <c r="X21" s="75"/>
      <c r="Y21" s="74"/>
      <c r="Z21" s="163"/>
      <c r="AA21" s="163"/>
      <c r="AB21" s="163"/>
      <c r="AC21" s="75"/>
      <c r="AD21" s="163"/>
      <c r="AE21" s="163"/>
      <c r="AF21" s="163"/>
      <c r="AG21" s="163"/>
      <c r="AH21" s="163"/>
      <c r="AI21" s="75"/>
      <c r="AJ21" s="163"/>
      <c r="AK21" s="163"/>
      <c r="AL21" s="163"/>
      <c r="AM21" s="75"/>
      <c r="AN21" s="74"/>
      <c r="AO21" s="74"/>
      <c r="AP21" s="74"/>
      <c r="AQ21" s="74"/>
      <c r="AR21" s="75"/>
      <c r="AS21" s="74"/>
      <c r="AT21" s="74"/>
      <c r="AU21" s="74"/>
      <c r="AV21" s="104"/>
      <c r="AW21" s="142" t="s">
        <v>50</v>
      </c>
      <c r="AX21" s="161">
        <v>2</v>
      </c>
      <c r="AY21" s="142" t="s">
        <v>54</v>
      </c>
      <c r="AZ21" s="161">
        <v>1</v>
      </c>
      <c r="BA21" s="161"/>
      <c r="BB21" s="161"/>
      <c r="BC21" s="19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</row>
    <row r="22" spans="1:145" s="9" customFormat="1" ht="15" customHeight="1" x14ac:dyDescent="0.25">
      <c r="A22" s="167">
        <f>A21+1</f>
        <v>4</v>
      </c>
      <c r="B22" s="176" t="s">
        <v>196</v>
      </c>
      <c r="C22" s="79"/>
      <c r="D22" s="169"/>
      <c r="E22" s="170">
        <v>36</v>
      </c>
      <c r="F22" s="171">
        <v>9</v>
      </c>
      <c r="G22" s="171"/>
      <c r="H22" s="171">
        <v>27</v>
      </c>
      <c r="I22" s="172"/>
      <c r="J22" s="173"/>
      <c r="K22" s="174"/>
      <c r="L22" s="175"/>
      <c r="M22" s="75">
        <v>6</v>
      </c>
      <c r="N22" s="166"/>
      <c r="O22" s="74"/>
      <c r="P22" s="74"/>
      <c r="Q22" s="74"/>
      <c r="R22" s="75"/>
      <c r="S22" s="74"/>
      <c r="T22" s="74"/>
      <c r="U22" s="74"/>
      <c r="V22" s="74"/>
      <c r="W22" s="74"/>
      <c r="X22" s="75"/>
      <c r="Y22" s="74"/>
      <c r="Z22" s="163"/>
      <c r="AA22" s="163"/>
      <c r="AB22" s="163"/>
      <c r="AC22" s="75"/>
      <c r="AD22" s="163">
        <v>9</v>
      </c>
      <c r="AE22" s="163"/>
      <c r="AF22" s="163">
        <v>27</v>
      </c>
      <c r="AG22" s="163"/>
      <c r="AH22" s="163"/>
      <c r="AI22" s="75">
        <v>6</v>
      </c>
      <c r="AJ22" s="163"/>
      <c r="AK22" s="163"/>
      <c r="AL22" s="163"/>
      <c r="AM22" s="75"/>
      <c r="AN22" s="74"/>
      <c r="AO22" s="74"/>
      <c r="AP22" s="74"/>
      <c r="AQ22" s="74"/>
      <c r="AR22" s="75"/>
      <c r="AS22" s="74"/>
      <c r="AT22" s="74"/>
      <c r="AU22" s="74"/>
      <c r="AV22" s="104"/>
      <c r="AW22" s="142" t="s">
        <v>50</v>
      </c>
      <c r="AX22" s="161">
        <v>5</v>
      </c>
      <c r="AY22" s="161"/>
      <c r="AZ22" s="161"/>
      <c r="BA22" s="142" t="s">
        <v>56</v>
      </c>
      <c r="BB22" s="161">
        <v>1</v>
      </c>
      <c r="BC22" s="19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</row>
    <row r="23" spans="1:145" s="9" customFormat="1" ht="15" customHeight="1" x14ac:dyDescent="0.25">
      <c r="A23" s="167">
        <f>A22+1</f>
        <v>5</v>
      </c>
      <c r="B23" s="176" t="s">
        <v>57</v>
      </c>
      <c r="C23" s="79"/>
      <c r="D23" s="169"/>
      <c r="E23" s="170">
        <v>45</v>
      </c>
      <c r="F23" s="171">
        <v>18</v>
      </c>
      <c r="G23" s="171"/>
      <c r="H23" s="171">
        <v>27</v>
      </c>
      <c r="I23" s="172"/>
      <c r="J23" s="173"/>
      <c r="K23" s="174"/>
      <c r="L23" s="175"/>
      <c r="M23" s="75">
        <v>7</v>
      </c>
      <c r="N23" s="166"/>
      <c r="O23" s="74"/>
      <c r="P23" s="74"/>
      <c r="Q23" s="74"/>
      <c r="R23" s="75"/>
      <c r="S23" s="74">
        <v>18</v>
      </c>
      <c r="T23" s="74"/>
      <c r="U23" s="74">
        <v>27</v>
      </c>
      <c r="V23" s="74"/>
      <c r="W23" s="74"/>
      <c r="X23" s="75">
        <v>7</v>
      </c>
      <c r="Y23" s="74"/>
      <c r="Z23" s="163"/>
      <c r="AA23" s="163"/>
      <c r="AB23" s="163"/>
      <c r="AC23" s="75"/>
      <c r="AD23" s="163"/>
      <c r="AE23" s="163"/>
      <c r="AF23" s="163"/>
      <c r="AG23" s="163"/>
      <c r="AH23" s="163"/>
      <c r="AI23" s="75"/>
      <c r="AJ23" s="163"/>
      <c r="AK23" s="163"/>
      <c r="AL23" s="163"/>
      <c r="AM23" s="75"/>
      <c r="AN23" s="74"/>
      <c r="AO23" s="74"/>
      <c r="AP23" s="74"/>
      <c r="AQ23" s="74"/>
      <c r="AR23" s="75"/>
      <c r="AS23" s="74"/>
      <c r="AT23" s="74"/>
      <c r="AU23" s="74"/>
      <c r="AV23" s="104"/>
      <c r="AW23" s="142" t="s">
        <v>50</v>
      </c>
      <c r="AX23" s="161">
        <v>4</v>
      </c>
      <c r="AY23" s="161"/>
      <c r="AZ23" s="161"/>
      <c r="BA23" s="142" t="s">
        <v>56</v>
      </c>
      <c r="BB23" s="161">
        <v>6</v>
      </c>
      <c r="BC23" s="19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</row>
    <row r="24" spans="1:145" s="9" customFormat="1" ht="15" customHeight="1" x14ac:dyDescent="0.25">
      <c r="A24" s="167">
        <v>6</v>
      </c>
      <c r="B24" s="177" t="s">
        <v>58</v>
      </c>
      <c r="C24" s="79"/>
      <c r="D24" s="169"/>
      <c r="E24" s="178">
        <v>36</v>
      </c>
      <c r="F24" s="171"/>
      <c r="G24" s="179"/>
      <c r="H24" s="171">
        <v>36</v>
      </c>
      <c r="I24" s="172"/>
      <c r="J24" s="173"/>
      <c r="K24" s="174"/>
      <c r="L24" s="175"/>
      <c r="M24" s="75">
        <v>6</v>
      </c>
      <c r="N24" s="166"/>
      <c r="O24" s="74"/>
      <c r="P24" s="74">
        <v>18</v>
      </c>
      <c r="Q24" s="74"/>
      <c r="R24" s="75">
        <v>3</v>
      </c>
      <c r="S24" s="74"/>
      <c r="T24" s="74"/>
      <c r="U24" s="74">
        <v>18</v>
      </c>
      <c r="V24" s="74"/>
      <c r="W24" s="74"/>
      <c r="X24" s="75">
        <v>3</v>
      </c>
      <c r="Y24" s="74"/>
      <c r="Z24" s="163"/>
      <c r="AA24" s="163"/>
      <c r="AB24" s="163"/>
      <c r="AC24" s="75"/>
      <c r="AD24" s="163"/>
      <c r="AE24" s="163"/>
      <c r="AF24" s="163"/>
      <c r="AG24" s="163"/>
      <c r="AH24" s="163"/>
      <c r="AI24" s="75"/>
      <c r="AJ24" s="163"/>
      <c r="AK24" s="163"/>
      <c r="AL24" s="163"/>
      <c r="AM24" s="75"/>
      <c r="AN24" s="74"/>
      <c r="AO24" s="74"/>
      <c r="AP24" s="74"/>
      <c r="AQ24" s="74"/>
      <c r="AR24" s="75"/>
      <c r="AS24" s="74"/>
      <c r="AT24" s="74"/>
      <c r="AU24" s="74"/>
      <c r="AV24" s="104"/>
      <c r="AW24" s="142" t="s">
        <v>50</v>
      </c>
      <c r="AX24" s="161">
        <v>4</v>
      </c>
      <c r="AY24" s="142" t="s">
        <v>54</v>
      </c>
      <c r="AZ24" s="161">
        <v>2</v>
      </c>
      <c r="BA24" s="161"/>
      <c r="BB24" s="161"/>
      <c r="BC24" s="19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</row>
    <row r="25" spans="1:145" s="9" customFormat="1" ht="15" customHeight="1" x14ac:dyDescent="0.25">
      <c r="A25" s="167">
        <v>7</v>
      </c>
      <c r="B25" s="168" t="s">
        <v>59</v>
      </c>
      <c r="C25" s="79"/>
      <c r="D25" s="169"/>
      <c r="E25" s="170">
        <v>27</v>
      </c>
      <c r="F25" s="171">
        <v>9</v>
      </c>
      <c r="G25" s="171">
        <v>18</v>
      </c>
      <c r="H25" s="171"/>
      <c r="I25" s="172"/>
      <c r="J25" s="173"/>
      <c r="K25" s="174"/>
      <c r="L25" s="175"/>
      <c r="M25" s="75">
        <v>3</v>
      </c>
      <c r="N25" s="166"/>
      <c r="O25" s="74"/>
      <c r="P25" s="74"/>
      <c r="Q25" s="74"/>
      <c r="R25" s="75"/>
      <c r="S25" s="74"/>
      <c r="T25" s="74"/>
      <c r="U25" s="74"/>
      <c r="V25" s="74"/>
      <c r="W25" s="74"/>
      <c r="X25" s="75"/>
      <c r="Y25" s="74"/>
      <c r="Z25" s="163"/>
      <c r="AA25" s="163"/>
      <c r="AB25" s="163"/>
      <c r="AC25" s="75"/>
      <c r="AD25" s="163"/>
      <c r="AE25" s="163"/>
      <c r="AF25" s="163"/>
      <c r="AG25" s="163"/>
      <c r="AH25" s="163"/>
      <c r="AI25" s="75"/>
      <c r="AJ25" s="163"/>
      <c r="AK25" s="163"/>
      <c r="AL25" s="163"/>
      <c r="AM25" s="75"/>
      <c r="AN25" s="74">
        <v>9</v>
      </c>
      <c r="AO25" s="74">
        <v>18</v>
      </c>
      <c r="AP25" s="74"/>
      <c r="AQ25" s="74"/>
      <c r="AR25" s="75">
        <v>3</v>
      </c>
      <c r="AS25" s="74"/>
      <c r="AT25" s="74"/>
      <c r="AU25" s="74"/>
      <c r="AV25" s="104"/>
      <c r="AW25" s="142" t="s">
        <v>50</v>
      </c>
      <c r="AX25" s="161">
        <v>2</v>
      </c>
      <c r="AY25" s="161"/>
      <c r="AZ25" s="161"/>
      <c r="BA25" s="161"/>
      <c r="BB25" s="161"/>
      <c r="BC25" s="19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</row>
    <row r="26" spans="1:145" s="11" customFormat="1" ht="15" customHeight="1" x14ac:dyDescent="0.25">
      <c r="A26" s="312" t="s">
        <v>60</v>
      </c>
      <c r="B26" s="313"/>
      <c r="C26" s="180"/>
      <c r="D26" s="180"/>
      <c r="E26" s="146">
        <f>SUM(E19:E25)</f>
        <v>324</v>
      </c>
      <c r="F26" s="146">
        <f>SUM(F19:F25)</f>
        <v>99</v>
      </c>
      <c r="G26" s="146">
        <f>SUM(G19:G25)</f>
        <v>99</v>
      </c>
      <c r="H26" s="146">
        <f>SUM(H19:H25)</f>
        <v>126</v>
      </c>
      <c r="I26" s="146">
        <f>SUM(I19:I25)</f>
        <v>0</v>
      </c>
      <c r="J26" s="146"/>
      <c r="K26" s="146"/>
      <c r="L26" s="146"/>
      <c r="M26" s="146">
        <f>SUM(M19:M25)</f>
        <v>48</v>
      </c>
      <c r="N26" s="146">
        <f>SUM(N19:N25)</f>
        <v>27</v>
      </c>
      <c r="O26" s="146">
        <f>SUM(O19:O25)</f>
        <v>27</v>
      </c>
      <c r="P26" s="146">
        <f>SUM(P19:P25)</f>
        <v>36</v>
      </c>
      <c r="Q26" s="146"/>
      <c r="R26" s="146">
        <f>SUM(R19:R25)</f>
        <v>14</v>
      </c>
      <c r="S26" s="146">
        <f>SUM(S19:S25)</f>
        <v>18</v>
      </c>
      <c r="T26" s="146">
        <f>SUM(T19:T25)</f>
        <v>0</v>
      </c>
      <c r="U26" s="146">
        <f>SUM(U19:U25)</f>
        <v>63</v>
      </c>
      <c r="V26" s="146"/>
      <c r="W26" s="146"/>
      <c r="X26" s="146">
        <f>SUM(X19:X25)</f>
        <v>13</v>
      </c>
      <c r="Y26" s="146">
        <f>SUM(Y19:Y25)</f>
        <v>18</v>
      </c>
      <c r="Z26" s="146"/>
      <c r="AA26" s="146">
        <f>SUM(AA22:AA25)</f>
        <v>0</v>
      </c>
      <c r="AB26" s="146">
        <f>SUM(AB19:AB25)</f>
        <v>0</v>
      </c>
      <c r="AC26" s="146">
        <f>SUM(AC19:AC25)</f>
        <v>6</v>
      </c>
      <c r="AD26" s="146"/>
      <c r="AE26" s="146"/>
      <c r="AF26" s="146"/>
      <c r="AG26" s="146"/>
      <c r="AH26" s="146"/>
      <c r="AI26" s="146">
        <f>SUM(AI19:AI25)</f>
        <v>12</v>
      </c>
      <c r="AJ26" s="146"/>
      <c r="AK26" s="146"/>
      <c r="AL26" s="146"/>
      <c r="AM26" s="146"/>
      <c r="AN26" s="146">
        <f>SUM(AN19:AN25)</f>
        <v>9</v>
      </c>
      <c r="AO26" s="146"/>
      <c r="AP26" s="146"/>
      <c r="AQ26" s="146"/>
      <c r="AR26" s="146">
        <f>SUM(AR19:AR25)</f>
        <v>3</v>
      </c>
      <c r="AS26" s="146"/>
      <c r="AT26" s="146"/>
      <c r="AU26" s="146"/>
      <c r="AV26" s="146"/>
      <c r="AW26" s="108"/>
      <c r="AX26" s="108"/>
      <c r="AY26" s="108"/>
      <c r="AZ26" s="108"/>
      <c r="BA26" s="108"/>
      <c r="BB26" s="108"/>
      <c r="BC26" s="19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</row>
    <row r="27" spans="1:145" s="24" customFormat="1" ht="20.100000000000001" customHeight="1" x14ac:dyDescent="0.25">
      <c r="A27" s="252" t="s">
        <v>61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53"/>
      <c r="AT27" s="253"/>
      <c r="AU27" s="253"/>
      <c r="AV27" s="254"/>
      <c r="AW27" s="108"/>
      <c r="AX27" s="108"/>
      <c r="AY27" s="108"/>
      <c r="AZ27" s="108"/>
      <c r="BA27" s="108"/>
      <c r="BB27" s="108"/>
      <c r="BC27" s="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</row>
    <row r="28" spans="1:145" s="29" customFormat="1" ht="20.100000000000001" customHeight="1" x14ac:dyDescent="0.25">
      <c r="A28" s="209" t="s">
        <v>203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8"/>
      <c r="AW28" s="108"/>
      <c r="AX28" s="108"/>
      <c r="AY28" s="108"/>
      <c r="AZ28" s="108"/>
      <c r="BA28" s="108"/>
      <c r="BB28" s="108"/>
      <c r="BC28" s="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</row>
    <row r="29" spans="1:145" s="9" customFormat="1" ht="15" customHeight="1" x14ac:dyDescent="0.25">
      <c r="A29" s="167">
        <v>8</v>
      </c>
      <c r="B29" s="181" t="s">
        <v>62</v>
      </c>
      <c r="C29" s="79"/>
      <c r="D29" s="169"/>
      <c r="E29" s="180">
        <v>18</v>
      </c>
      <c r="F29" s="163">
        <v>9</v>
      </c>
      <c r="G29" s="163">
        <v>9</v>
      </c>
      <c r="H29" s="163"/>
      <c r="I29" s="163"/>
      <c r="J29" s="163"/>
      <c r="K29" s="174"/>
      <c r="L29" s="175"/>
      <c r="M29" s="182">
        <v>2</v>
      </c>
      <c r="N29" s="166">
        <v>9</v>
      </c>
      <c r="O29" s="74">
        <v>9</v>
      </c>
      <c r="P29" s="74"/>
      <c r="Q29" s="74"/>
      <c r="R29" s="75">
        <v>2</v>
      </c>
      <c r="S29" s="74"/>
      <c r="T29" s="74"/>
      <c r="U29" s="74"/>
      <c r="V29" s="74"/>
      <c r="W29" s="74"/>
      <c r="X29" s="75"/>
      <c r="Y29" s="74"/>
      <c r="Z29" s="163"/>
      <c r="AA29" s="163"/>
      <c r="AB29" s="163"/>
      <c r="AC29" s="75"/>
      <c r="AD29" s="163"/>
      <c r="AE29" s="163"/>
      <c r="AF29" s="163"/>
      <c r="AG29" s="163"/>
      <c r="AH29" s="163"/>
      <c r="AI29" s="75"/>
      <c r="AJ29" s="163"/>
      <c r="AK29" s="163"/>
      <c r="AL29" s="163"/>
      <c r="AM29" s="75"/>
      <c r="AN29" s="74"/>
      <c r="AO29" s="74"/>
      <c r="AP29" s="74"/>
      <c r="AQ29" s="74"/>
      <c r="AR29" s="75"/>
      <c r="AS29" s="74"/>
      <c r="AT29" s="74"/>
      <c r="AU29" s="74"/>
      <c r="AV29" s="104"/>
      <c r="AW29" s="142" t="s">
        <v>50</v>
      </c>
      <c r="AX29" s="109">
        <v>2</v>
      </c>
      <c r="AY29" s="109"/>
      <c r="AZ29" s="109"/>
      <c r="BA29" s="109"/>
      <c r="BB29" s="109"/>
      <c r="BC29" s="1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</row>
    <row r="30" spans="1:145" s="9" customFormat="1" ht="15" customHeight="1" x14ac:dyDescent="0.25">
      <c r="A30" s="167">
        <v>9</v>
      </c>
      <c r="B30" s="183" t="s">
        <v>63</v>
      </c>
      <c r="C30" s="79" t="s">
        <v>64</v>
      </c>
      <c r="D30" s="169"/>
      <c r="E30" s="180">
        <v>45</v>
      </c>
      <c r="F30" s="163">
        <v>18</v>
      </c>
      <c r="G30" s="163">
        <v>9</v>
      </c>
      <c r="H30" s="163"/>
      <c r="I30" s="163">
        <v>18</v>
      </c>
      <c r="J30" s="163"/>
      <c r="K30" s="174"/>
      <c r="L30" s="175"/>
      <c r="M30" s="184">
        <v>5</v>
      </c>
      <c r="N30" s="166"/>
      <c r="O30" s="74"/>
      <c r="P30" s="74"/>
      <c r="Q30" s="74"/>
      <c r="R30" s="75"/>
      <c r="S30" s="74"/>
      <c r="T30" s="74"/>
      <c r="U30" s="74"/>
      <c r="V30" s="74"/>
      <c r="W30" s="74"/>
      <c r="X30" s="75"/>
      <c r="Y30" s="74"/>
      <c r="Z30" s="163"/>
      <c r="AA30" s="163"/>
      <c r="AB30" s="163"/>
      <c r="AC30" s="75"/>
      <c r="AD30" s="163"/>
      <c r="AE30" s="163"/>
      <c r="AF30" s="163"/>
      <c r="AG30" s="163"/>
      <c r="AH30" s="163"/>
      <c r="AI30" s="75"/>
      <c r="AJ30" s="163"/>
      <c r="AK30" s="163"/>
      <c r="AL30" s="163"/>
      <c r="AM30" s="75"/>
      <c r="AN30" s="74">
        <v>18</v>
      </c>
      <c r="AO30" s="74">
        <v>9</v>
      </c>
      <c r="AP30" s="74">
        <v>18</v>
      </c>
      <c r="AQ30" s="74"/>
      <c r="AR30" s="75">
        <v>5</v>
      </c>
      <c r="AS30" s="74"/>
      <c r="AT30" s="74"/>
      <c r="AU30" s="74"/>
      <c r="AV30" s="104"/>
      <c r="AW30" s="142" t="s">
        <v>50</v>
      </c>
      <c r="AX30" s="161">
        <v>4</v>
      </c>
      <c r="AY30" s="161"/>
      <c r="AZ30" s="161"/>
      <c r="BA30" s="142" t="s">
        <v>56</v>
      </c>
      <c r="BB30" s="161">
        <v>2</v>
      </c>
      <c r="BC30" s="19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</row>
    <row r="31" spans="1:145" s="9" customFormat="1" ht="15" customHeight="1" x14ac:dyDescent="0.25">
      <c r="A31" s="167">
        <f t="shared" ref="A31:A39" si="0">A30+1</f>
        <v>10</v>
      </c>
      <c r="B31" s="185" t="s">
        <v>65</v>
      </c>
      <c r="C31" s="79" t="s">
        <v>55</v>
      </c>
      <c r="D31" s="169"/>
      <c r="E31" s="180">
        <v>36</v>
      </c>
      <c r="F31" s="163">
        <v>9</v>
      </c>
      <c r="G31" s="163">
        <v>9</v>
      </c>
      <c r="H31" s="163"/>
      <c r="I31" s="163">
        <v>18</v>
      </c>
      <c r="J31" s="163"/>
      <c r="K31" s="174"/>
      <c r="L31" s="175"/>
      <c r="M31" s="186">
        <v>5.5</v>
      </c>
      <c r="N31" s="166"/>
      <c r="O31" s="74"/>
      <c r="P31" s="74"/>
      <c r="Q31" s="74"/>
      <c r="R31" s="75"/>
      <c r="S31" s="74"/>
      <c r="T31" s="74"/>
      <c r="U31" s="74"/>
      <c r="V31" s="74"/>
      <c r="W31" s="74"/>
      <c r="X31" s="75"/>
      <c r="Y31" s="74">
        <v>9</v>
      </c>
      <c r="Z31" s="163">
        <v>9</v>
      </c>
      <c r="AA31" s="163"/>
      <c r="AB31" s="163">
        <v>18</v>
      </c>
      <c r="AC31" s="75">
        <v>5.5</v>
      </c>
      <c r="AD31" s="163"/>
      <c r="AE31" s="163"/>
      <c r="AF31" s="163"/>
      <c r="AG31" s="163"/>
      <c r="AH31" s="71"/>
      <c r="AI31" s="75"/>
      <c r="AJ31" s="163"/>
      <c r="AK31" s="163"/>
      <c r="AL31" s="163"/>
      <c r="AM31" s="75"/>
      <c r="AN31" s="74"/>
      <c r="AO31" s="74"/>
      <c r="AP31" s="74"/>
      <c r="AQ31" s="74"/>
      <c r="AR31" s="75"/>
      <c r="AS31" s="74"/>
      <c r="AT31" s="74"/>
      <c r="AU31" s="74"/>
      <c r="AV31" s="104"/>
      <c r="AW31" s="142" t="s">
        <v>50</v>
      </c>
      <c r="AX31" s="161">
        <v>3.5</v>
      </c>
      <c r="AY31" s="142" t="s">
        <v>54</v>
      </c>
      <c r="AZ31" s="161">
        <v>2</v>
      </c>
      <c r="BA31" s="161"/>
      <c r="BB31" s="161"/>
      <c r="BC31" s="19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</row>
    <row r="32" spans="1:145" s="9" customFormat="1" ht="15" customHeight="1" x14ac:dyDescent="0.25">
      <c r="A32" s="167">
        <f t="shared" si="0"/>
        <v>11</v>
      </c>
      <c r="B32" s="181" t="s">
        <v>66</v>
      </c>
      <c r="C32" s="79"/>
      <c r="D32" s="169"/>
      <c r="E32" s="180">
        <v>27</v>
      </c>
      <c r="F32" s="163">
        <v>9</v>
      </c>
      <c r="G32" s="163"/>
      <c r="H32" s="163"/>
      <c r="I32" s="163">
        <v>18</v>
      </c>
      <c r="J32" s="163"/>
      <c r="K32" s="174"/>
      <c r="L32" s="175"/>
      <c r="M32" s="184">
        <v>5</v>
      </c>
      <c r="N32" s="166"/>
      <c r="O32" s="74"/>
      <c r="P32" s="74"/>
      <c r="Q32" s="74"/>
      <c r="R32" s="75"/>
      <c r="S32" s="74"/>
      <c r="T32" s="74"/>
      <c r="U32" s="74"/>
      <c r="V32" s="74"/>
      <c r="W32" s="74"/>
      <c r="X32" s="75"/>
      <c r="Y32" s="74"/>
      <c r="Z32" s="163"/>
      <c r="AA32" s="163"/>
      <c r="AB32" s="163"/>
      <c r="AC32" s="75"/>
      <c r="AD32" s="163"/>
      <c r="AE32" s="163"/>
      <c r="AF32" s="163"/>
      <c r="AG32" s="163"/>
      <c r="AH32" s="163"/>
      <c r="AI32" s="75"/>
      <c r="AJ32" s="71">
        <v>9</v>
      </c>
      <c r="AK32" s="71"/>
      <c r="AL32" s="71">
        <v>18</v>
      </c>
      <c r="AM32" s="75">
        <v>5</v>
      </c>
      <c r="AN32" s="74"/>
      <c r="AO32" s="74"/>
      <c r="AP32" s="74"/>
      <c r="AQ32" s="74"/>
      <c r="AR32" s="75"/>
      <c r="AS32" s="74"/>
      <c r="AT32" s="74"/>
      <c r="AU32" s="74"/>
      <c r="AV32" s="104"/>
      <c r="AW32" s="142" t="s">
        <v>50</v>
      </c>
      <c r="AX32" s="161">
        <v>2</v>
      </c>
      <c r="AY32" s="142" t="s">
        <v>54</v>
      </c>
      <c r="AZ32" s="161">
        <v>3</v>
      </c>
      <c r="BA32" s="142" t="s">
        <v>56</v>
      </c>
      <c r="BB32" s="161">
        <v>1</v>
      </c>
      <c r="BC32" s="19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</row>
    <row r="33" spans="1:145" s="9" customFormat="1" ht="15" customHeight="1" x14ac:dyDescent="0.25">
      <c r="A33" s="167">
        <f t="shared" si="0"/>
        <v>12</v>
      </c>
      <c r="B33" s="185" t="s">
        <v>68</v>
      </c>
      <c r="C33" s="79" t="s">
        <v>55</v>
      </c>
      <c r="D33" s="169"/>
      <c r="E33" s="180">
        <v>45</v>
      </c>
      <c r="F33" s="163">
        <v>18</v>
      </c>
      <c r="G33" s="163">
        <v>9</v>
      </c>
      <c r="H33" s="163">
        <v>18</v>
      </c>
      <c r="I33" s="163"/>
      <c r="J33" s="163"/>
      <c r="K33" s="174"/>
      <c r="L33" s="175"/>
      <c r="M33" s="186">
        <v>6.5</v>
      </c>
      <c r="N33" s="166"/>
      <c r="O33" s="74"/>
      <c r="P33" s="74"/>
      <c r="Q33" s="74"/>
      <c r="R33" s="75"/>
      <c r="S33" s="74"/>
      <c r="T33" s="74"/>
      <c r="U33" s="74"/>
      <c r="V33" s="74"/>
      <c r="W33" s="74"/>
      <c r="X33" s="75"/>
      <c r="Y33" s="74">
        <v>18</v>
      </c>
      <c r="Z33" s="163">
        <v>9</v>
      </c>
      <c r="AA33" s="163">
        <v>18</v>
      </c>
      <c r="AB33" s="71"/>
      <c r="AC33" s="75">
        <v>6.5</v>
      </c>
      <c r="AD33" s="163"/>
      <c r="AE33" s="163"/>
      <c r="AF33" s="163"/>
      <c r="AG33" s="163"/>
      <c r="AH33" s="163"/>
      <c r="AI33" s="75"/>
      <c r="AJ33" s="163"/>
      <c r="AK33" s="163"/>
      <c r="AL33" s="163"/>
      <c r="AM33" s="75"/>
      <c r="AN33" s="74"/>
      <c r="AO33" s="74"/>
      <c r="AP33" s="74"/>
      <c r="AQ33" s="74"/>
      <c r="AR33" s="75"/>
      <c r="AS33" s="74"/>
      <c r="AT33" s="74"/>
      <c r="AU33" s="74"/>
      <c r="AV33" s="104"/>
      <c r="AW33" s="142" t="s">
        <v>50</v>
      </c>
      <c r="AX33" s="161">
        <v>2.5</v>
      </c>
      <c r="AY33" s="142" t="s">
        <v>54</v>
      </c>
      <c r="AZ33" s="161">
        <v>1</v>
      </c>
      <c r="BA33" s="142" t="s">
        <v>56</v>
      </c>
      <c r="BB33" s="161">
        <v>2</v>
      </c>
      <c r="BC33" s="19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</row>
    <row r="34" spans="1:145" s="9" customFormat="1" ht="15" customHeight="1" x14ac:dyDescent="0.25">
      <c r="A34" s="167">
        <f t="shared" si="0"/>
        <v>13</v>
      </c>
      <c r="B34" s="187" t="s">
        <v>197</v>
      </c>
      <c r="C34" s="79"/>
      <c r="D34" s="169"/>
      <c r="E34" s="180">
        <v>27</v>
      </c>
      <c r="F34" s="163">
        <v>9</v>
      </c>
      <c r="G34" s="163">
        <v>18</v>
      </c>
      <c r="H34" s="163"/>
      <c r="I34" s="163"/>
      <c r="J34" s="163"/>
      <c r="K34" s="174"/>
      <c r="L34" s="175"/>
      <c r="M34" s="184">
        <v>3</v>
      </c>
      <c r="N34" s="166"/>
      <c r="O34" s="74"/>
      <c r="P34" s="74"/>
      <c r="Q34" s="74"/>
      <c r="R34" s="75"/>
      <c r="S34" s="74"/>
      <c r="T34" s="74"/>
      <c r="U34" s="74"/>
      <c r="V34" s="74"/>
      <c r="W34" s="74"/>
      <c r="X34" s="75"/>
      <c r="Y34" s="74"/>
      <c r="Z34" s="163"/>
      <c r="AA34" s="163"/>
      <c r="AB34" s="163"/>
      <c r="AC34" s="75"/>
      <c r="AD34" s="163"/>
      <c r="AE34" s="163"/>
      <c r="AF34" s="163"/>
      <c r="AG34" s="163"/>
      <c r="AH34" s="163"/>
      <c r="AI34" s="75"/>
      <c r="AJ34" s="163"/>
      <c r="AK34" s="163"/>
      <c r="AL34" s="163"/>
      <c r="AM34" s="75"/>
      <c r="AN34" s="74">
        <v>9</v>
      </c>
      <c r="AO34" s="74">
        <v>18</v>
      </c>
      <c r="AP34" s="74"/>
      <c r="AQ34" s="74"/>
      <c r="AR34" s="75">
        <v>3</v>
      </c>
      <c r="AS34" s="74"/>
      <c r="AT34" s="74"/>
      <c r="AU34" s="74"/>
      <c r="AV34" s="104"/>
      <c r="AW34" s="142" t="s">
        <v>50</v>
      </c>
      <c r="AX34" s="161">
        <v>2</v>
      </c>
      <c r="AY34" s="142" t="s">
        <v>54</v>
      </c>
      <c r="AZ34" s="161">
        <v>1</v>
      </c>
      <c r="BA34" s="161"/>
      <c r="BB34" s="161"/>
      <c r="BC34" s="19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</row>
    <row r="35" spans="1:145" s="9" customFormat="1" ht="15" customHeight="1" x14ac:dyDescent="0.25">
      <c r="A35" s="167">
        <f t="shared" si="0"/>
        <v>14</v>
      </c>
      <c r="B35" s="187" t="s">
        <v>69</v>
      </c>
      <c r="C35" s="79" t="s">
        <v>52</v>
      </c>
      <c r="D35" s="169"/>
      <c r="E35" s="180">
        <v>54</v>
      </c>
      <c r="F35" s="163">
        <v>18</v>
      </c>
      <c r="G35" s="163">
        <v>18</v>
      </c>
      <c r="H35" s="163"/>
      <c r="I35" s="163">
        <v>18</v>
      </c>
      <c r="J35" s="71"/>
      <c r="K35" s="174"/>
      <c r="L35" s="175"/>
      <c r="M35" s="184">
        <v>7</v>
      </c>
      <c r="N35" s="166">
        <v>18</v>
      </c>
      <c r="O35" s="74">
        <v>18</v>
      </c>
      <c r="P35" s="74"/>
      <c r="Q35" s="74">
        <v>18</v>
      </c>
      <c r="R35" s="75">
        <v>7</v>
      </c>
      <c r="S35" s="74"/>
      <c r="T35" s="74"/>
      <c r="U35" s="74"/>
      <c r="V35" s="74"/>
      <c r="W35" s="74"/>
      <c r="X35" s="75"/>
      <c r="Y35" s="74"/>
      <c r="Z35" s="163"/>
      <c r="AA35" s="163"/>
      <c r="AB35" s="163"/>
      <c r="AC35" s="75"/>
      <c r="AD35" s="163"/>
      <c r="AE35" s="163"/>
      <c r="AF35" s="163"/>
      <c r="AG35" s="163"/>
      <c r="AH35" s="163"/>
      <c r="AI35" s="75"/>
      <c r="AJ35" s="163"/>
      <c r="AK35" s="163"/>
      <c r="AL35" s="163"/>
      <c r="AM35" s="75"/>
      <c r="AN35" s="74"/>
      <c r="AO35" s="74"/>
      <c r="AP35" s="74"/>
      <c r="AQ35" s="74"/>
      <c r="AR35" s="75"/>
      <c r="AS35" s="74"/>
      <c r="AT35" s="74"/>
      <c r="AU35" s="74"/>
      <c r="AV35" s="104"/>
      <c r="AW35" s="142" t="s">
        <v>50</v>
      </c>
      <c r="AX35" s="161">
        <v>1</v>
      </c>
      <c r="AY35" s="142" t="s">
        <v>54</v>
      </c>
      <c r="AZ35" s="161">
        <v>5</v>
      </c>
      <c r="BA35" s="161"/>
      <c r="BB35" s="161"/>
      <c r="BC35" s="19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</row>
    <row r="36" spans="1:145" s="9" customFormat="1" ht="15" customHeight="1" x14ac:dyDescent="0.25">
      <c r="A36" s="167">
        <v>15</v>
      </c>
      <c r="B36" s="187" t="s">
        <v>70</v>
      </c>
      <c r="C36" s="79"/>
      <c r="D36" s="169"/>
      <c r="E36" s="180">
        <v>18</v>
      </c>
      <c r="F36" s="163">
        <v>9</v>
      </c>
      <c r="G36" s="163"/>
      <c r="H36" s="163"/>
      <c r="I36" s="163">
        <v>9</v>
      </c>
      <c r="J36" s="163"/>
      <c r="K36" s="174"/>
      <c r="L36" s="175"/>
      <c r="M36" s="184">
        <v>2</v>
      </c>
      <c r="N36" s="166">
        <v>9</v>
      </c>
      <c r="O36" s="74"/>
      <c r="P36" s="74"/>
      <c r="Q36" s="74">
        <v>9</v>
      </c>
      <c r="R36" s="75">
        <v>2</v>
      </c>
      <c r="S36" s="74"/>
      <c r="T36" s="74"/>
      <c r="U36" s="74"/>
      <c r="V36" s="74"/>
      <c r="W36" s="74"/>
      <c r="X36" s="75"/>
      <c r="Y36" s="74"/>
      <c r="Z36" s="163"/>
      <c r="AA36" s="163"/>
      <c r="AB36" s="163"/>
      <c r="AC36" s="75"/>
      <c r="AD36" s="163"/>
      <c r="AE36" s="163"/>
      <c r="AF36" s="163"/>
      <c r="AG36" s="163"/>
      <c r="AH36" s="163"/>
      <c r="AI36" s="75"/>
      <c r="AJ36" s="163"/>
      <c r="AK36" s="163"/>
      <c r="AL36" s="163"/>
      <c r="AM36" s="75"/>
      <c r="AN36" s="74"/>
      <c r="AO36" s="74"/>
      <c r="AP36" s="74"/>
      <c r="AQ36" s="74"/>
      <c r="AR36" s="75"/>
      <c r="AS36" s="74"/>
      <c r="AT36" s="74"/>
      <c r="AU36" s="74"/>
      <c r="AV36" s="104"/>
      <c r="AW36" s="142" t="s">
        <v>50</v>
      </c>
      <c r="AX36" s="161">
        <v>1</v>
      </c>
      <c r="AY36" s="142" t="s">
        <v>54</v>
      </c>
      <c r="AZ36" s="161">
        <v>1</v>
      </c>
      <c r="BA36" s="161"/>
      <c r="BB36" s="161"/>
      <c r="BC36" s="19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</row>
    <row r="37" spans="1:145" s="9" customFormat="1" ht="15" customHeight="1" x14ac:dyDescent="0.25">
      <c r="A37" s="167">
        <v>16</v>
      </c>
      <c r="B37" s="188" t="s">
        <v>71</v>
      </c>
      <c r="C37" s="79"/>
      <c r="D37" s="169"/>
      <c r="E37" s="180">
        <v>36</v>
      </c>
      <c r="F37" s="163">
        <v>9</v>
      </c>
      <c r="G37" s="163">
        <v>27</v>
      </c>
      <c r="H37" s="163"/>
      <c r="I37" s="163"/>
      <c r="J37" s="163"/>
      <c r="K37" s="174"/>
      <c r="L37" s="175"/>
      <c r="M37" s="184">
        <v>3</v>
      </c>
      <c r="N37" s="166"/>
      <c r="O37" s="74"/>
      <c r="P37" s="74"/>
      <c r="Q37" s="74"/>
      <c r="R37" s="75"/>
      <c r="S37" s="74">
        <v>9</v>
      </c>
      <c r="T37" s="74">
        <v>27</v>
      </c>
      <c r="U37" s="74"/>
      <c r="V37" s="74"/>
      <c r="W37" s="74"/>
      <c r="X37" s="75">
        <v>3</v>
      </c>
      <c r="Y37" s="74"/>
      <c r="Z37" s="163"/>
      <c r="AA37" s="163"/>
      <c r="AB37" s="163"/>
      <c r="AC37" s="75"/>
      <c r="AD37" s="163"/>
      <c r="AE37" s="163"/>
      <c r="AF37" s="163"/>
      <c r="AG37" s="163"/>
      <c r="AH37" s="163"/>
      <c r="AI37" s="75"/>
      <c r="AJ37" s="163"/>
      <c r="AK37" s="163"/>
      <c r="AL37" s="163"/>
      <c r="AM37" s="75"/>
      <c r="AN37" s="74"/>
      <c r="AO37" s="74"/>
      <c r="AP37" s="74"/>
      <c r="AQ37" s="74"/>
      <c r="AR37" s="75"/>
      <c r="AS37" s="74"/>
      <c r="AT37" s="74"/>
      <c r="AU37" s="74"/>
      <c r="AV37" s="104"/>
      <c r="AW37" s="142" t="s">
        <v>50</v>
      </c>
      <c r="AX37" s="161">
        <v>2.5</v>
      </c>
      <c r="AY37" s="161" t="s">
        <v>54</v>
      </c>
      <c r="AZ37" s="161">
        <v>1.5</v>
      </c>
      <c r="BA37" s="161"/>
      <c r="BB37" s="161"/>
      <c r="BC37" s="19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</row>
    <row r="38" spans="1:145" s="9" customFormat="1" ht="15" customHeight="1" x14ac:dyDescent="0.25">
      <c r="A38" s="167">
        <v>17</v>
      </c>
      <c r="B38" s="177" t="s">
        <v>198</v>
      </c>
      <c r="C38" s="79" t="s">
        <v>49</v>
      </c>
      <c r="D38" s="169"/>
      <c r="E38" s="180">
        <v>45</v>
      </c>
      <c r="F38" s="163">
        <v>18</v>
      </c>
      <c r="G38" s="163"/>
      <c r="H38" s="163"/>
      <c r="I38" s="163">
        <v>18</v>
      </c>
      <c r="J38" s="163">
        <v>9</v>
      </c>
      <c r="K38" s="174"/>
      <c r="L38" s="175"/>
      <c r="M38" s="184">
        <v>6</v>
      </c>
      <c r="N38" s="166"/>
      <c r="O38" s="74"/>
      <c r="P38" s="74"/>
      <c r="Q38" s="74"/>
      <c r="R38" s="75"/>
      <c r="S38" s="74">
        <v>18</v>
      </c>
      <c r="T38" s="74"/>
      <c r="U38" s="74"/>
      <c r="V38" s="74">
        <v>9</v>
      </c>
      <c r="W38" s="74">
        <v>18</v>
      </c>
      <c r="X38" s="75">
        <v>6</v>
      </c>
      <c r="Y38" s="74"/>
      <c r="Z38" s="163"/>
      <c r="AA38" s="163"/>
      <c r="AB38" s="163"/>
      <c r="AC38" s="75"/>
      <c r="AD38" s="163"/>
      <c r="AE38" s="163"/>
      <c r="AF38" s="163"/>
      <c r="AG38" s="163"/>
      <c r="AH38" s="163"/>
      <c r="AI38" s="75"/>
      <c r="AJ38" s="163"/>
      <c r="AK38" s="163"/>
      <c r="AL38" s="163"/>
      <c r="AM38" s="75"/>
      <c r="AN38" s="74"/>
      <c r="AO38" s="74"/>
      <c r="AP38" s="74"/>
      <c r="AQ38" s="74"/>
      <c r="AR38" s="75"/>
      <c r="AS38" s="74"/>
      <c r="AT38" s="74"/>
      <c r="AU38" s="74"/>
      <c r="AV38" s="104"/>
      <c r="AW38" s="142" t="s">
        <v>50</v>
      </c>
      <c r="AX38" s="161">
        <v>2</v>
      </c>
      <c r="AY38" s="142" t="s">
        <v>54</v>
      </c>
      <c r="AZ38" s="161">
        <v>3</v>
      </c>
      <c r="BA38" s="161"/>
      <c r="BB38" s="161"/>
      <c r="BC38" s="19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</row>
    <row r="39" spans="1:145" s="9" customFormat="1" ht="15" customHeight="1" x14ac:dyDescent="0.25">
      <c r="A39" s="167">
        <f t="shared" si="0"/>
        <v>18</v>
      </c>
      <c r="B39" s="189" t="s">
        <v>72</v>
      </c>
      <c r="C39" s="79" t="s">
        <v>49</v>
      </c>
      <c r="D39" s="169"/>
      <c r="E39" s="180">
        <v>45</v>
      </c>
      <c r="F39" s="163">
        <v>18</v>
      </c>
      <c r="G39" s="163">
        <v>27</v>
      </c>
      <c r="H39" s="163"/>
      <c r="I39" s="163"/>
      <c r="J39" s="163"/>
      <c r="K39" s="174"/>
      <c r="L39" s="175"/>
      <c r="M39" s="184">
        <v>5</v>
      </c>
      <c r="N39" s="166"/>
      <c r="O39" s="74"/>
      <c r="P39" s="74"/>
      <c r="Q39" s="74"/>
      <c r="R39" s="75"/>
      <c r="S39" s="74">
        <v>18</v>
      </c>
      <c r="T39" s="74">
        <v>27</v>
      </c>
      <c r="U39" s="74"/>
      <c r="V39" s="74"/>
      <c r="W39" s="74"/>
      <c r="X39" s="75">
        <v>5</v>
      </c>
      <c r="Y39" s="74"/>
      <c r="Z39" s="163"/>
      <c r="AA39" s="163"/>
      <c r="AB39" s="163"/>
      <c r="AC39" s="75"/>
      <c r="AD39" s="163"/>
      <c r="AE39" s="163"/>
      <c r="AF39" s="163"/>
      <c r="AG39" s="163"/>
      <c r="AH39" s="163"/>
      <c r="AI39" s="75"/>
      <c r="AJ39" s="163"/>
      <c r="AK39" s="163"/>
      <c r="AL39" s="163"/>
      <c r="AM39" s="75"/>
      <c r="AN39" s="74"/>
      <c r="AO39" s="74"/>
      <c r="AP39" s="74"/>
      <c r="AQ39" s="74"/>
      <c r="AR39" s="75"/>
      <c r="AS39" s="74"/>
      <c r="AT39" s="74"/>
      <c r="AU39" s="74"/>
      <c r="AV39" s="104"/>
      <c r="AW39" s="142" t="s">
        <v>50</v>
      </c>
      <c r="AX39" s="161">
        <v>3</v>
      </c>
      <c r="AY39" s="142" t="s">
        <v>54</v>
      </c>
      <c r="AZ39" s="161">
        <v>4</v>
      </c>
      <c r="BA39" s="161"/>
      <c r="BB39" s="161"/>
      <c r="BC39" s="19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</row>
    <row r="40" spans="1:145" s="9" customFormat="1" ht="15" customHeight="1" x14ac:dyDescent="0.25">
      <c r="A40" s="167">
        <v>19</v>
      </c>
      <c r="B40" s="188" t="s">
        <v>199</v>
      </c>
      <c r="C40" s="79"/>
      <c r="D40" s="169"/>
      <c r="E40" s="180">
        <v>45</v>
      </c>
      <c r="F40" s="163">
        <v>18</v>
      </c>
      <c r="G40" s="163"/>
      <c r="H40" s="163"/>
      <c r="I40" s="163">
        <v>27</v>
      </c>
      <c r="J40" s="163"/>
      <c r="K40" s="174"/>
      <c r="L40" s="175"/>
      <c r="M40" s="184">
        <v>6</v>
      </c>
      <c r="N40" s="166"/>
      <c r="O40" s="74"/>
      <c r="P40" s="74"/>
      <c r="Q40" s="74"/>
      <c r="R40" s="75"/>
      <c r="S40" s="74"/>
      <c r="T40" s="74"/>
      <c r="U40" s="74"/>
      <c r="V40" s="74"/>
      <c r="W40" s="74"/>
      <c r="X40" s="75"/>
      <c r="Y40" s="74"/>
      <c r="Z40" s="163"/>
      <c r="AA40" s="163"/>
      <c r="AB40" s="163"/>
      <c r="AC40" s="75"/>
      <c r="AD40" s="163"/>
      <c r="AE40" s="163"/>
      <c r="AF40" s="163"/>
      <c r="AG40" s="163"/>
      <c r="AH40" s="163"/>
      <c r="AI40" s="75"/>
      <c r="AJ40" s="163">
        <v>18</v>
      </c>
      <c r="AK40" s="163"/>
      <c r="AL40" s="71">
        <v>27</v>
      </c>
      <c r="AM40" s="75">
        <v>6</v>
      </c>
      <c r="AN40" s="74"/>
      <c r="AO40" s="74"/>
      <c r="AP40" s="74"/>
      <c r="AQ40" s="74"/>
      <c r="AR40" s="75"/>
      <c r="AS40" s="74"/>
      <c r="AT40" s="74"/>
      <c r="AU40" s="74"/>
      <c r="AV40" s="104"/>
      <c r="AW40" s="142" t="s">
        <v>50</v>
      </c>
      <c r="AX40" s="161">
        <v>3</v>
      </c>
      <c r="AY40" s="142" t="s">
        <v>54</v>
      </c>
      <c r="AZ40" s="161">
        <v>2</v>
      </c>
      <c r="BA40" s="161"/>
      <c r="BB40" s="161"/>
      <c r="BC40" s="19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</row>
    <row r="41" spans="1:145" s="9" customFormat="1" ht="15" customHeight="1" x14ac:dyDescent="0.25">
      <c r="A41" s="167">
        <v>20</v>
      </c>
      <c r="B41" s="190" t="s">
        <v>73</v>
      </c>
      <c r="C41" s="79" t="s">
        <v>52</v>
      </c>
      <c r="D41" s="169"/>
      <c r="E41" s="180">
        <v>45</v>
      </c>
      <c r="F41" s="163">
        <v>18</v>
      </c>
      <c r="G41" s="163">
        <v>9</v>
      </c>
      <c r="H41" s="163"/>
      <c r="I41" s="163">
        <v>18</v>
      </c>
      <c r="J41" s="163"/>
      <c r="K41" s="174"/>
      <c r="L41" s="175"/>
      <c r="M41" s="184">
        <v>5</v>
      </c>
      <c r="N41" s="166">
        <v>18</v>
      </c>
      <c r="O41" s="74">
        <v>9</v>
      </c>
      <c r="P41" s="74"/>
      <c r="Q41" s="74">
        <v>18</v>
      </c>
      <c r="R41" s="75">
        <v>5</v>
      </c>
      <c r="S41" s="74"/>
      <c r="T41" s="74"/>
      <c r="U41" s="74"/>
      <c r="V41" s="74"/>
      <c r="W41" s="74"/>
      <c r="X41" s="75"/>
      <c r="Y41" s="74"/>
      <c r="Z41" s="163"/>
      <c r="AA41" s="163"/>
      <c r="AB41" s="163"/>
      <c r="AC41" s="75"/>
      <c r="AD41" s="163"/>
      <c r="AE41" s="163"/>
      <c r="AF41" s="163"/>
      <c r="AG41" s="163"/>
      <c r="AH41" s="163"/>
      <c r="AI41" s="75"/>
      <c r="AJ41" s="163"/>
      <c r="AK41" s="163"/>
      <c r="AL41" s="163"/>
      <c r="AM41" s="75"/>
      <c r="AN41" s="74"/>
      <c r="AO41" s="74"/>
      <c r="AP41" s="74"/>
      <c r="AQ41" s="74"/>
      <c r="AR41" s="75"/>
      <c r="AS41" s="74"/>
      <c r="AT41" s="74"/>
      <c r="AU41" s="74"/>
      <c r="AV41" s="104"/>
      <c r="AW41" s="142" t="s">
        <v>50</v>
      </c>
      <c r="AX41" s="161">
        <v>2</v>
      </c>
      <c r="AY41" s="142" t="s">
        <v>54</v>
      </c>
      <c r="AZ41" s="161">
        <v>2</v>
      </c>
      <c r="BA41" s="142" t="s">
        <v>56</v>
      </c>
      <c r="BB41" s="161">
        <v>1</v>
      </c>
      <c r="BC41" s="19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</row>
    <row r="42" spans="1:145" s="9" customFormat="1" ht="15" customHeight="1" x14ac:dyDescent="0.25">
      <c r="A42" s="167">
        <v>21</v>
      </c>
      <c r="B42" s="188" t="s">
        <v>75</v>
      </c>
      <c r="C42" s="79" t="s">
        <v>74</v>
      </c>
      <c r="D42" s="169"/>
      <c r="E42" s="180">
        <v>45</v>
      </c>
      <c r="F42" s="163">
        <v>9</v>
      </c>
      <c r="G42" s="163">
        <v>9</v>
      </c>
      <c r="H42" s="163"/>
      <c r="I42" s="163">
        <v>27</v>
      </c>
      <c r="J42" s="163"/>
      <c r="K42" s="174"/>
      <c r="L42" s="175"/>
      <c r="M42" s="184">
        <v>7</v>
      </c>
      <c r="N42" s="166"/>
      <c r="O42" s="74"/>
      <c r="P42" s="74"/>
      <c r="Q42" s="74"/>
      <c r="R42" s="75"/>
      <c r="S42" s="74"/>
      <c r="T42" s="74"/>
      <c r="U42" s="74"/>
      <c r="V42" s="74"/>
      <c r="W42" s="74"/>
      <c r="X42" s="75"/>
      <c r="Y42" s="74"/>
      <c r="Z42" s="163"/>
      <c r="AA42" s="163"/>
      <c r="AB42" s="163"/>
      <c r="AC42" s="75"/>
      <c r="AD42" s="163">
        <v>9</v>
      </c>
      <c r="AE42" s="163">
        <v>9</v>
      </c>
      <c r="AF42" s="163"/>
      <c r="AG42" s="163">
        <v>27</v>
      </c>
      <c r="AH42" s="163"/>
      <c r="AI42" s="75">
        <v>7</v>
      </c>
      <c r="AJ42" s="163"/>
      <c r="AK42" s="163"/>
      <c r="AL42" s="163"/>
      <c r="AM42" s="75"/>
      <c r="AN42" s="74"/>
      <c r="AO42" s="74"/>
      <c r="AP42" s="74"/>
      <c r="AQ42" s="74"/>
      <c r="AR42" s="75"/>
      <c r="AS42" s="74"/>
      <c r="AT42" s="74"/>
      <c r="AU42" s="74"/>
      <c r="AV42" s="104"/>
      <c r="AW42" s="142" t="s">
        <v>50</v>
      </c>
      <c r="AX42" s="161">
        <v>4</v>
      </c>
      <c r="AY42" s="142" t="s">
        <v>54</v>
      </c>
      <c r="AZ42" s="161">
        <v>3</v>
      </c>
      <c r="BA42" s="161"/>
      <c r="BB42" s="161"/>
      <c r="BC42" s="19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</row>
    <row r="43" spans="1:145" s="9" customFormat="1" ht="15" customHeight="1" x14ac:dyDescent="0.25">
      <c r="A43" s="167">
        <v>22</v>
      </c>
      <c r="B43" s="190" t="s">
        <v>76</v>
      </c>
      <c r="C43" s="79" t="s">
        <v>74</v>
      </c>
      <c r="D43" s="169"/>
      <c r="E43" s="180">
        <v>54</v>
      </c>
      <c r="F43" s="163">
        <v>18</v>
      </c>
      <c r="G43" s="163"/>
      <c r="H43" s="163"/>
      <c r="I43" s="163">
        <v>18</v>
      </c>
      <c r="J43" s="163">
        <v>18</v>
      </c>
      <c r="K43" s="174"/>
      <c r="L43" s="175"/>
      <c r="M43" s="184">
        <v>8</v>
      </c>
      <c r="N43" s="166"/>
      <c r="O43" s="74"/>
      <c r="P43" s="74"/>
      <c r="Q43" s="74"/>
      <c r="R43" s="75"/>
      <c r="S43" s="74"/>
      <c r="T43" s="74"/>
      <c r="U43" s="74"/>
      <c r="V43" s="74"/>
      <c r="W43" s="74"/>
      <c r="X43" s="75"/>
      <c r="Y43" s="74">
        <v>9</v>
      </c>
      <c r="Z43" s="163"/>
      <c r="AA43" s="163"/>
      <c r="AB43" s="163">
        <v>9</v>
      </c>
      <c r="AC43" s="75">
        <v>3</v>
      </c>
      <c r="AD43" s="163">
        <v>9</v>
      </c>
      <c r="AE43" s="163"/>
      <c r="AF43" s="163"/>
      <c r="AG43" s="163">
        <v>9</v>
      </c>
      <c r="AH43" s="163">
        <v>18</v>
      </c>
      <c r="AI43" s="75">
        <v>5</v>
      </c>
      <c r="AJ43" s="163"/>
      <c r="AK43" s="163"/>
      <c r="AL43" s="163"/>
      <c r="AM43" s="75"/>
      <c r="AN43" s="74"/>
      <c r="AO43" s="74"/>
      <c r="AP43" s="74"/>
      <c r="AQ43" s="74"/>
      <c r="AR43" s="75"/>
      <c r="AS43" s="74"/>
      <c r="AT43" s="74"/>
      <c r="AU43" s="74"/>
      <c r="AV43" s="104"/>
      <c r="AW43" s="142" t="str">
        <f>'[1]zlicznaie dyscyp'!A15</f>
        <v xml:space="preserve">inżynieria chemiczna  </v>
      </c>
      <c r="AX43" s="109">
        <v>3</v>
      </c>
      <c r="AY43" s="143" t="str">
        <f>'[1]zlicznaie dyscyp'!A19</f>
        <v>inżynieria środowiska  górnictwo i energetyka</v>
      </c>
      <c r="AZ43" s="135">
        <v>5</v>
      </c>
      <c r="BA43" s="135"/>
      <c r="BB43" s="109"/>
      <c r="BC43" s="19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</row>
    <row r="44" spans="1:145" s="81" customFormat="1" ht="20.25" customHeight="1" x14ac:dyDescent="0.25">
      <c r="A44" s="314" t="s">
        <v>204</v>
      </c>
      <c r="B44" s="315"/>
      <c r="C44" s="72"/>
      <c r="D44" s="72"/>
      <c r="E44" s="72">
        <f t="shared" ref="E44:J44" si="1">SUM(E29:E43)</f>
        <v>585</v>
      </c>
      <c r="F44" s="72">
        <f t="shared" si="1"/>
        <v>207</v>
      </c>
      <c r="G44" s="72">
        <f t="shared" si="1"/>
        <v>144</v>
      </c>
      <c r="H44" s="72">
        <f t="shared" si="1"/>
        <v>18</v>
      </c>
      <c r="I44" s="72">
        <f t="shared" si="1"/>
        <v>189</v>
      </c>
      <c r="J44" s="72">
        <f t="shared" si="1"/>
        <v>27</v>
      </c>
      <c r="K44" s="72"/>
      <c r="L44" s="72"/>
      <c r="M44" s="72">
        <f t="shared" ref="M44:AV44" si="2">SUM(M29:M43)</f>
        <v>76</v>
      </c>
      <c r="N44" s="72">
        <f t="shared" si="2"/>
        <v>54</v>
      </c>
      <c r="O44" s="72">
        <f t="shared" si="2"/>
        <v>36</v>
      </c>
      <c r="P44" s="72">
        <f t="shared" si="2"/>
        <v>0</v>
      </c>
      <c r="Q44" s="72">
        <f t="shared" si="2"/>
        <v>45</v>
      </c>
      <c r="R44" s="72">
        <f t="shared" si="2"/>
        <v>16</v>
      </c>
      <c r="S44" s="72">
        <f t="shared" si="2"/>
        <v>45</v>
      </c>
      <c r="T44" s="72">
        <f t="shared" si="2"/>
        <v>54</v>
      </c>
      <c r="U44" s="72"/>
      <c r="V44" s="72">
        <v>9</v>
      </c>
      <c r="W44" s="72">
        <f t="shared" si="2"/>
        <v>18</v>
      </c>
      <c r="X44" s="72">
        <f t="shared" si="2"/>
        <v>14</v>
      </c>
      <c r="Y44" s="72">
        <f t="shared" si="2"/>
        <v>36</v>
      </c>
      <c r="Z44" s="72">
        <f t="shared" si="2"/>
        <v>18</v>
      </c>
      <c r="AA44" s="72">
        <f t="shared" si="2"/>
        <v>18</v>
      </c>
      <c r="AB44" s="72">
        <f t="shared" si="2"/>
        <v>27</v>
      </c>
      <c r="AC44" s="72">
        <f t="shared" si="2"/>
        <v>15</v>
      </c>
      <c r="AD44" s="72">
        <f t="shared" si="2"/>
        <v>18</v>
      </c>
      <c r="AE44" s="72">
        <f t="shared" si="2"/>
        <v>9</v>
      </c>
      <c r="AF44" s="72">
        <f t="shared" si="2"/>
        <v>0</v>
      </c>
      <c r="AG44" s="72">
        <f t="shared" si="2"/>
        <v>36</v>
      </c>
      <c r="AH44" s="72">
        <f t="shared" si="2"/>
        <v>18</v>
      </c>
      <c r="AI44" s="72">
        <f>SUM(AI29:AI43)</f>
        <v>12</v>
      </c>
      <c r="AJ44" s="72">
        <f t="shared" si="2"/>
        <v>27</v>
      </c>
      <c r="AK44" s="72">
        <f t="shared" si="2"/>
        <v>0</v>
      </c>
      <c r="AL44" s="72">
        <f t="shared" si="2"/>
        <v>45</v>
      </c>
      <c r="AM44" s="72">
        <f t="shared" si="2"/>
        <v>11</v>
      </c>
      <c r="AN44" s="72">
        <f t="shared" si="2"/>
        <v>27</v>
      </c>
      <c r="AO44" s="72">
        <f t="shared" si="2"/>
        <v>27</v>
      </c>
      <c r="AP44" s="72">
        <f>SUM(AP29:AP43)</f>
        <v>18</v>
      </c>
      <c r="AQ44" s="72">
        <f t="shared" si="2"/>
        <v>0</v>
      </c>
      <c r="AR44" s="72">
        <f t="shared" si="2"/>
        <v>8</v>
      </c>
      <c r="AS44" s="72">
        <f t="shared" si="2"/>
        <v>0</v>
      </c>
      <c r="AT44" s="72">
        <f t="shared" si="2"/>
        <v>0</v>
      </c>
      <c r="AU44" s="72">
        <f t="shared" si="2"/>
        <v>0</v>
      </c>
      <c r="AV44" s="72">
        <f t="shared" si="2"/>
        <v>0</v>
      </c>
      <c r="AW44" s="108"/>
      <c r="AX44" s="108"/>
      <c r="AY44" s="108"/>
      <c r="AZ44" s="108"/>
      <c r="BA44" s="108"/>
      <c r="BB44" s="108"/>
      <c r="BC44" s="80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</row>
    <row r="45" spans="1:145" s="89" customFormat="1" ht="20.100000000000001" customHeight="1" x14ac:dyDescent="0.25">
      <c r="A45" s="209" t="s">
        <v>205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8"/>
      <c r="AW45" s="108"/>
      <c r="AX45" s="108"/>
      <c r="AY45" s="108"/>
      <c r="AZ45" s="108"/>
      <c r="BA45" s="108"/>
      <c r="BB45" s="108"/>
      <c r="BC45" s="88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</row>
    <row r="46" spans="1:145" s="98" customFormat="1" ht="18" customHeight="1" x14ac:dyDescent="0.3">
      <c r="A46" s="309" t="s">
        <v>77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  <c r="AE46" s="310"/>
      <c r="AF46" s="310"/>
      <c r="AG46" s="310"/>
      <c r="AH46" s="310"/>
      <c r="AI46" s="310"/>
      <c r="AJ46" s="310"/>
      <c r="AK46" s="310"/>
      <c r="AL46" s="310"/>
      <c r="AM46" s="310"/>
      <c r="AN46" s="310"/>
      <c r="AO46" s="310"/>
      <c r="AP46" s="310"/>
      <c r="AQ46" s="310"/>
      <c r="AR46" s="310"/>
      <c r="AS46" s="310"/>
      <c r="AT46" s="310"/>
      <c r="AU46" s="310"/>
      <c r="AV46" s="311"/>
      <c r="AW46" s="108"/>
      <c r="AX46" s="108"/>
      <c r="AY46" s="108"/>
      <c r="AZ46" s="108"/>
      <c r="BA46" s="108"/>
      <c r="BB46" s="108"/>
      <c r="BC46" s="97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</row>
    <row r="47" spans="1:145" s="81" customFormat="1" ht="14.25" customHeight="1" x14ac:dyDescent="0.25">
      <c r="A47" s="167">
        <v>23</v>
      </c>
      <c r="B47" s="189" t="s">
        <v>78</v>
      </c>
      <c r="C47" s="79"/>
      <c r="D47" s="169"/>
      <c r="E47" s="180">
        <v>18</v>
      </c>
      <c r="F47" s="163">
        <v>18</v>
      </c>
      <c r="G47" s="163"/>
      <c r="H47" s="163"/>
      <c r="I47" s="163"/>
      <c r="J47" s="163"/>
      <c r="K47" s="174"/>
      <c r="L47" s="175"/>
      <c r="M47" s="184">
        <v>2</v>
      </c>
      <c r="N47" s="78"/>
      <c r="O47" s="72"/>
      <c r="P47" s="72"/>
      <c r="Q47" s="72"/>
      <c r="R47" s="75"/>
      <c r="S47" s="72"/>
      <c r="T47" s="72"/>
      <c r="U47" s="72"/>
      <c r="V47" s="72"/>
      <c r="W47" s="72"/>
      <c r="X47" s="75"/>
      <c r="Y47" s="72"/>
      <c r="Z47" s="79"/>
      <c r="AA47" s="79"/>
      <c r="AB47" s="79"/>
      <c r="AC47" s="75"/>
      <c r="AD47" s="79"/>
      <c r="AE47" s="79"/>
      <c r="AF47" s="79"/>
      <c r="AG47" s="79"/>
      <c r="AH47" s="79"/>
      <c r="AI47" s="75"/>
      <c r="AJ47" s="163"/>
      <c r="AK47" s="79"/>
      <c r="AL47" s="79"/>
      <c r="AM47" s="75"/>
      <c r="AN47" s="74">
        <v>18</v>
      </c>
      <c r="AO47" s="72"/>
      <c r="AP47" s="72"/>
      <c r="AQ47" s="72"/>
      <c r="AR47" s="75">
        <v>2</v>
      </c>
      <c r="AS47" s="72"/>
      <c r="AT47" s="72"/>
      <c r="AU47" s="72"/>
      <c r="AV47" s="104"/>
      <c r="AW47" s="142" t="s">
        <v>50</v>
      </c>
      <c r="AX47" s="109">
        <v>1</v>
      </c>
      <c r="AY47" s="142" t="str">
        <f>'[1]zlicznaie dyscyp'!A19</f>
        <v>inżynieria środowiska  górnictwo i energetyka</v>
      </c>
      <c r="AZ47" s="109">
        <v>1</v>
      </c>
      <c r="BA47" s="109"/>
      <c r="BB47" s="109"/>
      <c r="BC47" s="80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</row>
    <row r="48" spans="1:145" s="81" customFormat="1" ht="15" customHeight="1" x14ac:dyDescent="0.25">
      <c r="A48" s="167">
        <v>24</v>
      </c>
      <c r="B48" s="191" t="s">
        <v>79</v>
      </c>
      <c r="C48" s="79"/>
      <c r="D48" s="169"/>
      <c r="E48" s="180">
        <v>18</v>
      </c>
      <c r="F48" s="163">
        <v>18</v>
      </c>
      <c r="G48" s="163"/>
      <c r="H48" s="163"/>
      <c r="I48" s="163"/>
      <c r="J48" s="163"/>
      <c r="K48" s="174"/>
      <c r="L48" s="175"/>
      <c r="M48" s="184">
        <v>2</v>
      </c>
      <c r="N48" s="78"/>
      <c r="O48" s="72"/>
      <c r="P48" s="72"/>
      <c r="Q48" s="72"/>
      <c r="R48" s="75"/>
      <c r="S48" s="72"/>
      <c r="T48" s="72"/>
      <c r="U48" s="72"/>
      <c r="V48" s="72"/>
      <c r="W48" s="72"/>
      <c r="X48" s="75"/>
      <c r="Y48" s="72"/>
      <c r="Z48" s="79"/>
      <c r="AA48" s="79"/>
      <c r="AB48" s="79"/>
      <c r="AC48" s="75"/>
      <c r="AD48" s="79"/>
      <c r="AE48" s="79"/>
      <c r="AF48" s="79"/>
      <c r="AG48" s="79"/>
      <c r="AH48" s="79"/>
      <c r="AI48" s="75"/>
      <c r="AJ48" s="163"/>
      <c r="AK48" s="79"/>
      <c r="AL48" s="79"/>
      <c r="AM48" s="75"/>
      <c r="AN48" s="74">
        <v>18</v>
      </c>
      <c r="AO48" s="72"/>
      <c r="AP48" s="72"/>
      <c r="AQ48" s="72"/>
      <c r="AR48" s="75">
        <v>2</v>
      </c>
      <c r="AS48" s="72"/>
      <c r="AT48" s="72"/>
      <c r="AU48" s="72"/>
      <c r="AV48" s="104"/>
      <c r="AW48" s="142" t="s">
        <v>50</v>
      </c>
      <c r="AX48" s="109">
        <v>1</v>
      </c>
      <c r="AY48" s="143" t="str">
        <f>'[1]zlicznaie dyscyp'!A19</f>
        <v>inżynieria środowiska  górnictwo i energetyka</v>
      </c>
      <c r="AZ48" s="109">
        <v>1</v>
      </c>
      <c r="BA48" s="109"/>
      <c r="BB48" s="109"/>
      <c r="BC48" s="80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</row>
    <row r="49" spans="1:145" s="85" customFormat="1" ht="19.5" customHeight="1" x14ac:dyDescent="0.3">
      <c r="A49" s="206" t="s">
        <v>80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8"/>
      <c r="AW49" s="108"/>
      <c r="AX49" s="108"/>
      <c r="AY49" s="108"/>
      <c r="AZ49" s="108"/>
      <c r="BA49" s="108"/>
      <c r="BB49" s="108"/>
      <c r="BC49" s="84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</row>
    <row r="50" spans="1:145" s="81" customFormat="1" ht="15" customHeight="1" x14ac:dyDescent="0.25">
      <c r="A50" s="167">
        <v>25</v>
      </c>
      <c r="B50" s="189" t="s">
        <v>81</v>
      </c>
      <c r="C50" s="79"/>
      <c r="D50" s="169"/>
      <c r="E50" s="180">
        <v>27</v>
      </c>
      <c r="F50" s="71">
        <v>9</v>
      </c>
      <c r="G50" s="71"/>
      <c r="H50" s="71"/>
      <c r="I50" s="71"/>
      <c r="J50" s="71">
        <v>18</v>
      </c>
      <c r="K50" s="174"/>
      <c r="L50" s="175"/>
      <c r="M50" s="184">
        <v>3</v>
      </c>
      <c r="N50" s="78"/>
      <c r="O50" s="72"/>
      <c r="P50" s="72"/>
      <c r="Q50" s="72"/>
      <c r="R50" s="75"/>
      <c r="S50" s="72"/>
      <c r="T50" s="72"/>
      <c r="U50" s="72"/>
      <c r="V50" s="72"/>
      <c r="W50" s="72"/>
      <c r="X50" s="75"/>
      <c r="Y50" s="72"/>
      <c r="Z50" s="79"/>
      <c r="AA50" s="79"/>
      <c r="AB50" s="79"/>
      <c r="AC50" s="75"/>
      <c r="AD50" s="79"/>
      <c r="AE50" s="79"/>
      <c r="AF50" s="79"/>
      <c r="AG50" s="79"/>
      <c r="AH50" s="79"/>
      <c r="AI50" s="75"/>
      <c r="AJ50" s="163"/>
      <c r="AK50" s="163"/>
      <c r="AL50" s="163"/>
      <c r="AM50" s="75"/>
      <c r="AN50" s="74">
        <v>9</v>
      </c>
      <c r="AO50" s="72"/>
      <c r="AP50" s="74"/>
      <c r="AQ50" s="74">
        <v>18</v>
      </c>
      <c r="AR50" s="75">
        <v>3</v>
      </c>
      <c r="AS50" s="72"/>
      <c r="AT50" s="72"/>
      <c r="AU50" s="72"/>
      <c r="AV50" s="104"/>
      <c r="AW50" s="142" t="s">
        <v>50</v>
      </c>
      <c r="AX50" s="109">
        <v>2</v>
      </c>
      <c r="AY50" s="142" t="str">
        <f>'[1]zlicznaie dyscyp'!A19</f>
        <v>inżynieria środowiska  górnictwo i energetyka</v>
      </c>
      <c r="AZ50" s="109">
        <v>1</v>
      </c>
      <c r="BA50" s="109"/>
      <c r="BB50" s="109"/>
      <c r="BC50" s="8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</row>
    <row r="51" spans="1:145" s="81" customFormat="1" ht="15" customHeight="1" x14ac:dyDescent="0.25">
      <c r="A51" s="167">
        <v>26</v>
      </c>
      <c r="B51" s="191" t="s">
        <v>82</v>
      </c>
      <c r="C51" s="79"/>
      <c r="D51" s="169"/>
      <c r="E51" s="180">
        <v>27</v>
      </c>
      <c r="F51" s="163">
        <v>9</v>
      </c>
      <c r="G51" s="163"/>
      <c r="H51" s="163"/>
      <c r="I51" s="163"/>
      <c r="J51" s="163">
        <v>18</v>
      </c>
      <c r="K51" s="174"/>
      <c r="L51" s="175"/>
      <c r="M51" s="184">
        <v>3</v>
      </c>
      <c r="N51" s="78"/>
      <c r="O51" s="72"/>
      <c r="P51" s="72"/>
      <c r="Q51" s="72"/>
      <c r="R51" s="75"/>
      <c r="S51" s="72"/>
      <c r="T51" s="72"/>
      <c r="U51" s="72"/>
      <c r="V51" s="72"/>
      <c r="W51" s="72"/>
      <c r="X51" s="75"/>
      <c r="Y51" s="72"/>
      <c r="Z51" s="79"/>
      <c r="AA51" s="79"/>
      <c r="AB51" s="79"/>
      <c r="AC51" s="75"/>
      <c r="AD51" s="79"/>
      <c r="AE51" s="79"/>
      <c r="AF51" s="79"/>
      <c r="AG51" s="79"/>
      <c r="AH51" s="79"/>
      <c r="AI51" s="75"/>
      <c r="AJ51" s="163"/>
      <c r="AK51" s="163"/>
      <c r="AL51" s="163"/>
      <c r="AM51" s="75"/>
      <c r="AN51" s="74">
        <v>9</v>
      </c>
      <c r="AO51" s="72"/>
      <c r="AP51" s="74"/>
      <c r="AQ51" s="74">
        <v>18</v>
      </c>
      <c r="AR51" s="75">
        <v>3</v>
      </c>
      <c r="AS51" s="72"/>
      <c r="AT51" s="72"/>
      <c r="AU51" s="72"/>
      <c r="AV51" s="104"/>
      <c r="AW51" s="142" t="s">
        <v>50</v>
      </c>
      <c r="AX51" s="109">
        <v>2</v>
      </c>
      <c r="AY51" s="142" t="s">
        <v>54</v>
      </c>
      <c r="AZ51" s="109">
        <v>1</v>
      </c>
      <c r="BA51" s="109"/>
      <c r="BB51" s="109"/>
      <c r="BC51" s="80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</row>
    <row r="52" spans="1:145" s="81" customFormat="1" ht="21" customHeight="1" x14ac:dyDescent="0.25">
      <c r="A52" s="210" t="s">
        <v>83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2"/>
      <c r="AW52" s="109"/>
      <c r="AX52" s="109"/>
      <c r="AY52" s="109"/>
      <c r="AZ52" s="109"/>
      <c r="BA52" s="109"/>
      <c r="BB52" s="109"/>
      <c r="BC52" s="80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</row>
    <row r="53" spans="1:145" s="81" customFormat="1" ht="15" customHeight="1" x14ac:dyDescent="0.25">
      <c r="A53" s="167">
        <f>A51+1</f>
        <v>27</v>
      </c>
      <c r="B53" s="192" t="s">
        <v>84</v>
      </c>
      <c r="C53" s="79" t="s">
        <v>67</v>
      </c>
      <c r="D53" s="169"/>
      <c r="E53" s="180">
        <v>36</v>
      </c>
      <c r="F53" s="163">
        <v>9</v>
      </c>
      <c r="G53" s="163"/>
      <c r="H53" s="163"/>
      <c r="I53" s="163">
        <v>27</v>
      </c>
      <c r="J53" s="163"/>
      <c r="K53" s="174"/>
      <c r="L53" s="175"/>
      <c r="M53" s="75">
        <v>6</v>
      </c>
      <c r="N53" s="162"/>
      <c r="O53" s="163"/>
      <c r="P53" s="163"/>
      <c r="Q53" s="163"/>
      <c r="R53" s="75"/>
      <c r="S53" s="163"/>
      <c r="T53" s="163"/>
      <c r="U53" s="163"/>
      <c r="V53" s="163"/>
      <c r="W53" s="163"/>
      <c r="X53" s="75"/>
      <c r="Y53" s="163"/>
      <c r="Z53" s="163"/>
      <c r="AA53" s="163"/>
      <c r="AB53" s="163"/>
      <c r="AC53" s="75"/>
      <c r="AD53" s="163"/>
      <c r="AE53" s="163"/>
      <c r="AF53" s="163"/>
      <c r="AG53" s="163"/>
      <c r="AH53" s="176"/>
      <c r="AI53" s="75"/>
      <c r="AJ53" s="163">
        <v>9</v>
      </c>
      <c r="AK53" s="163"/>
      <c r="AL53" s="163">
        <v>27</v>
      </c>
      <c r="AM53" s="75">
        <v>6</v>
      </c>
      <c r="AN53" s="163"/>
      <c r="AO53" s="163"/>
      <c r="AP53" s="163"/>
      <c r="AQ53" s="163"/>
      <c r="AR53" s="75"/>
      <c r="AS53" s="163"/>
      <c r="AT53" s="163"/>
      <c r="AU53" s="163"/>
      <c r="AV53" s="128"/>
      <c r="AW53" s="142" t="str">
        <f>'[1]zlicznaie dyscyp'!A15</f>
        <v xml:space="preserve">inżynieria chemiczna  </v>
      </c>
      <c r="AX53" s="144">
        <v>1</v>
      </c>
      <c r="AY53" s="142" t="s">
        <v>54</v>
      </c>
      <c r="AZ53" s="145">
        <v>5</v>
      </c>
      <c r="BA53" s="136"/>
      <c r="BB53" s="129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</row>
    <row r="54" spans="1:145" s="81" customFormat="1" ht="15" customHeight="1" x14ac:dyDescent="0.25">
      <c r="A54" s="167">
        <f>A53+1</f>
        <v>28</v>
      </c>
      <c r="B54" s="192" t="s">
        <v>85</v>
      </c>
      <c r="C54" s="79" t="s">
        <v>67</v>
      </c>
      <c r="D54" s="169"/>
      <c r="E54" s="180">
        <v>36</v>
      </c>
      <c r="F54" s="163">
        <v>9</v>
      </c>
      <c r="G54" s="163"/>
      <c r="H54" s="163"/>
      <c r="I54" s="163">
        <v>27</v>
      </c>
      <c r="J54" s="163"/>
      <c r="K54" s="174"/>
      <c r="L54" s="175"/>
      <c r="M54" s="75">
        <v>6</v>
      </c>
      <c r="N54" s="162"/>
      <c r="O54" s="163"/>
      <c r="P54" s="163"/>
      <c r="Q54" s="163"/>
      <c r="R54" s="75"/>
      <c r="S54" s="163"/>
      <c r="T54" s="163"/>
      <c r="U54" s="163"/>
      <c r="V54" s="163"/>
      <c r="W54" s="163"/>
      <c r="X54" s="75"/>
      <c r="Y54" s="163"/>
      <c r="Z54" s="163"/>
      <c r="AA54" s="163"/>
      <c r="AB54" s="163"/>
      <c r="AC54" s="75"/>
      <c r="AD54" s="163"/>
      <c r="AE54" s="163"/>
      <c r="AF54" s="163"/>
      <c r="AG54" s="163"/>
      <c r="AH54" s="176"/>
      <c r="AI54" s="75"/>
      <c r="AJ54" s="163">
        <v>9</v>
      </c>
      <c r="AK54" s="163"/>
      <c r="AL54" s="163">
        <v>27</v>
      </c>
      <c r="AM54" s="75">
        <v>6</v>
      </c>
      <c r="AN54" s="163"/>
      <c r="AO54" s="163"/>
      <c r="AP54" s="163"/>
      <c r="AQ54" s="163"/>
      <c r="AR54" s="75"/>
      <c r="AS54" s="163"/>
      <c r="AT54" s="163"/>
      <c r="AU54" s="163"/>
      <c r="AV54" s="193"/>
      <c r="AW54" s="142" t="s">
        <v>50</v>
      </c>
      <c r="AX54" s="144">
        <v>1</v>
      </c>
      <c r="AY54" s="142" t="s">
        <v>54</v>
      </c>
      <c r="AZ54" s="145">
        <v>5</v>
      </c>
      <c r="BA54" s="136"/>
      <c r="BB54" s="130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</row>
    <row r="55" spans="1:145" s="81" customFormat="1" ht="18.75" customHeight="1" x14ac:dyDescent="0.25">
      <c r="A55" s="210" t="s">
        <v>86</v>
      </c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2"/>
      <c r="AW55" s="109"/>
      <c r="AX55" s="109"/>
      <c r="AY55" s="109"/>
      <c r="AZ55" s="109"/>
      <c r="BA55" s="109"/>
      <c r="BB55" s="109"/>
      <c r="BC55" s="80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</row>
    <row r="56" spans="1:145" s="81" customFormat="1" ht="15" customHeight="1" x14ac:dyDescent="0.25">
      <c r="A56" s="167">
        <f>A54+1</f>
        <v>29</v>
      </c>
      <c r="B56" s="192" t="s">
        <v>87</v>
      </c>
      <c r="C56" s="79" t="s">
        <v>64</v>
      </c>
      <c r="D56" s="169"/>
      <c r="E56" s="180">
        <v>27</v>
      </c>
      <c r="F56" s="163">
        <v>18</v>
      </c>
      <c r="G56" s="163"/>
      <c r="H56" s="163"/>
      <c r="I56" s="163"/>
      <c r="J56" s="163">
        <v>9</v>
      </c>
      <c r="K56" s="174"/>
      <c r="L56" s="175"/>
      <c r="M56" s="75">
        <v>3.5</v>
      </c>
      <c r="N56" s="78"/>
      <c r="O56" s="72"/>
      <c r="P56" s="72"/>
      <c r="Q56" s="72"/>
      <c r="R56" s="75"/>
      <c r="S56" s="72"/>
      <c r="T56" s="72"/>
      <c r="U56" s="72"/>
      <c r="V56" s="72"/>
      <c r="W56" s="72"/>
      <c r="X56" s="75"/>
      <c r="Y56" s="72"/>
      <c r="Z56" s="79"/>
      <c r="AA56" s="79"/>
      <c r="AB56" s="79"/>
      <c r="AC56" s="75"/>
      <c r="AD56" s="79"/>
      <c r="AE56" s="79"/>
      <c r="AF56" s="79"/>
      <c r="AG56" s="79"/>
      <c r="AH56" s="79"/>
      <c r="AI56" s="75"/>
      <c r="AJ56" s="163"/>
      <c r="AK56" s="163"/>
      <c r="AL56" s="163"/>
      <c r="AM56" s="75"/>
      <c r="AN56" s="74">
        <v>18</v>
      </c>
      <c r="AO56" s="74"/>
      <c r="AP56" s="74"/>
      <c r="AQ56" s="74">
        <v>9</v>
      </c>
      <c r="AR56" s="75">
        <v>3.5</v>
      </c>
      <c r="AS56" s="72"/>
      <c r="AT56" s="72"/>
      <c r="AU56" s="72"/>
      <c r="AV56" s="104"/>
      <c r="AW56" s="142" t="s">
        <v>50</v>
      </c>
      <c r="AX56" s="109">
        <v>0.5</v>
      </c>
      <c r="AY56" s="142" t="s">
        <v>54</v>
      </c>
      <c r="AZ56" s="109">
        <v>3</v>
      </c>
      <c r="BA56" s="109"/>
      <c r="BB56" s="109"/>
      <c r="BC56" s="80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</row>
    <row r="57" spans="1:145" s="81" customFormat="1" ht="15" customHeight="1" x14ac:dyDescent="0.25">
      <c r="A57" s="167">
        <f>A56+1</f>
        <v>30</v>
      </c>
      <c r="B57" s="188" t="s">
        <v>88</v>
      </c>
      <c r="C57" s="79" t="s">
        <v>64</v>
      </c>
      <c r="D57" s="169"/>
      <c r="E57" s="180">
        <v>27</v>
      </c>
      <c r="F57" s="163">
        <v>18</v>
      </c>
      <c r="G57" s="163"/>
      <c r="H57" s="163"/>
      <c r="I57" s="163"/>
      <c r="J57" s="163">
        <v>9</v>
      </c>
      <c r="K57" s="174"/>
      <c r="L57" s="175"/>
      <c r="M57" s="75">
        <v>3.5</v>
      </c>
      <c r="N57" s="78"/>
      <c r="O57" s="72"/>
      <c r="P57" s="72"/>
      <c r="Q57" s="72"/>
      <c r="R57" s="75"/>
      <c r="S57" s="72"/>
      <c r="T57" s="72"/>
      <c r="U57" s="72"/>
      <c r="V57" s="72"/>
      <c r="W57" s="72"/>
      <c r="X57" s="75"/>
      <c r="Y57" s="72"/>
      <c r="Z57" s="79"/>
      <c r="AA57" s="79"/>
      <c r="AB57" s="79"/>
      <c r="AC57" s="75"/>
      <c r="AD57" s="79"/>
      <c r="AE57" s="79"/>
      <c r="AF57" s="79"/>
      <c r="AG57" s="79"/>
      <c r="AH57" s="79"/>
      <c r="AI57" s="75"/>
      <c r="AJ57" s="163"/>
      <c r="AK57" s="163"/>
      <c r="AL57" s="163"/>
      <c r="AM57" s="75"/>
      <c r="AN57" s="74">
        <v>18</v>
      </c>
      <c r="AO57" s="74"/>
      <c r="AP57" s="74"/>
      <c r="AQ57" s="74">
        <v>9</v>
      </c>
      <c r="AR57" s="75">
        <v>3.5</v>
      </c>
      <c r="AS57" s="72"/>
      <c r="AT57" s="72"/>
      <c r="AU57" s="72"/>
      <c r="AV57" s="104"/>
      <c r="AW57" s="142" t="s">
        <v>50</v>
      </c>
      <c r="AX57" s="109">
        <v>0.5</v>
      </c>
      <c r="AY57" s="142" t="s">
        <v>54</v>
      </c>
      <c r="AZ57" s="109">
        <v>3</v>
      </c>
      <c r="BA57" s="109"/>
      <c r="BB57" s="109"/>
      <c r="BC57" s="80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</row>
    <row r="58" spans="1:145" s="81" customFormat="1" ht="20.25" customHeight="1" x14ac:dyDescent="0.25">
      <c r="A58" s="210" t="s">
        <v>89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2"/>
      <c r="AW58" s="109"/>
      <c r="AX58" s="109"/>
      <c r="AY58" s="109"/>
      <c r="AZ58" s="109"/>
      <c r="BA58" s="109"/>
      <c r="BB58" s="109"/>
      <c r="BC58" s="80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</row>
    <row r="59" spans="1:145" s="81" customFormat="1" ht="15" customHeight="1" x14ac:dyDescent="0.25">
      <c r="A59" s="167">
        <f>A57+1</f>
        <v>31</v>
      </c>
      <c r="B59" s="189" t="s">
        <v>90</v>
      </c>
      <c r="C59" s="79" t="s">
        <v>67</v>
      </c>
      <c r="D59" s="169"/>
      <c r="E59" s="180">
        <v>36</v>
      </c>
      <c r="F59" s="163">
        <v>18</v>
      </c>
      <c r="G59" s="163"/>
      <c r="H59" s="163"/>
      <c r="I59" s="163">
        <v>18</v>
      </c>
      <c r="J59" s="163"/>
      <c r="K59" s="174"/>
      <c r="L59" s="175"/>
      <c r="M59" s="184">
        <v>6</v>
      </c>
      <c r="N59" s="78"/>
      <c r="O59" s="72"/>
      <c r="P59" s="72"/>
      <c r="Q59" s="72"/>
      <c r="R59" s="75"/>
      <c r="S59" s="72"/>
      <c r="T59" s="72"/>
      <c r="U59" s="72"/>
      <c r="V59" s="72"/>
      <c r="W59" s="72"/>
      <c r="X59" s="75"/>
      <c r="Y59" s="72"/>
      <c r="Z59" s="79"/>
      <c r="AA59" s="79"/>
      <c r="AB59" s="79"/>
      <c r="AC59" s="75"/>
      <c r="AD59" s="79"/>
      <c r="AE59" s="79"/>
      <c r="AF59" s="79"/>
      <c r="AG59" s="79"/>
      <c r="AH59" s="79"/>
      <c r="AI59" s="75"/>
      <c r="AJ59" s="163">
        <v>18</v>
      </c>
      <c r="AK59" s="163"/>
      <c r="AL59" s="163">
        <v>18</v>
      </c>
      <c r="AM59" s="75">
        <v>6</v>
      </c>
      <c r="AN59" s="72"/>
      <c r="AO59" s="72"/>
      <c r="AP59" s="72"/>
      <c r="AQ59" s="72"/>
      <c r="AR59" s="75"/>
      <c r="AS59" s="72"/>
      <c r="AT59" s="72"/>
      <c r="AU59" s="72"/>
      <c r="AV59" s="104"/>
      <c r="AW59" s="142" t="str">
        <f>'[1]zlicznaie dyscyp'!A15</f>
        <v xml:space="preserve">inżynieria chemiczna  </v>
      </c>
      <c r="AX59" s="109">
        <v>2</v>
      </c>
      <c r="AY59" s="142" t="s">
        <v>54</v>
      </c>
      <c r="AZ59" s="109">
        <v>1</v>
      </c>
      <c r="BA59" s="142" t="str">
        <f>'[1]zlicznaie dyscyp'!A18</f>
        <v xml:space="preserve">inżynieria mechaniczna  </v>
      </c>
      <c r="BB59" s="109">
        <v>3</v>
      </c>
      <c r="BC59" s="80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</row>
    <row r="60" spans="1:145" s="81" customFormat="1" ht="15" customHeight="1" x14ac:dyDescent="0.25">
      <c r="A60" s="167">
        <v>32</v>
      </c>
      <c r="B60" s="194" t="s">
        <v>91</v>
      </c>
      <c r="C60" s="79" t="s">
        <v>67</v>
      </c>
      <c r="D60" s="169"/>
      <c r="E60" s="180">
        <v>36</v>
      </c>
      <c r="F60" s="163">
        <v>18</v>
      </c>
      <c r="G60" s="163"/>
      <c r="H60" s="163"/>
      <c r="I60" s="163">
        <v>18</v>
      </c>
      <c r="J60" s="163"/>
      <c r="K60" s="174"/>
      <c r="L60" s="195"/>
      <c r="M60" s="184">
        <v>6</v>
      </c>
      <c r="N60" s="78"/>
      <c r="O60" s="72"/>
      <c r="P60" s="72"/>
      <c r="Q60" s="72"/>
      <c r="R60" s="75"/>
      <c r="S60" s="72"/>
      <c r="T60" s="72"/>
      <c r="U60" s="72"/>
      <c r="V60" s="72"/>
      <c r="W60" s="72"/>
      <c r="X60" s="75"/>
      <c r="Y60" s="72"/>
      <c r="Z60" s="79"/>
      <c r="AA60" s="79"/>
      <c r="AB60" s="79"/>
      <c r="AC60" s="75"/>
      <c r="AD60" s="79"/>
      <c r="AE60" s="79"/>
      <c r="AF60" s="79"/>
      <c r="AG60" s="79"/>
      <c r="AH60" s="79"/>
      <c r="AI60" s="75"/>
      <c r="AJ60" s="163">
        <v>18</v>
      </c>
      <c r="AK60" s="163"/>
      <c r="AL60" s="163">
        <v>18</v>
      </c>
      <c r="AM60" s="75">
        <v>6</v>
      </c>
      <c r="AN60" s="72"/>
      <c r="AO60" s="72"/>
      <c r="AP60" s="72"/>
      <c r="AQ60" s="72"/>
      <c r="AR60" s="75"/>
      <c r="AS60" s="72"/>
      <c r="AT60" s="72"/>
      <c r="AU60" s="72"/>
      <c r="AV60" s="104"/>
      <c r="AW60" s="142" t="str">
        <f>'[1]zlicznaie dyscyp'!A15</f>
        <v xml:space="preserve">inżynieria chemiczna  </v>
      </c>
      <c r="AX60" s="109">
        <v>2</v>
      </c>
      <c r="AY60" s="142" t="str">
        <f>'[1]zlicznaie dyscyp'!A19</f>
        <v>inżynieria środowiska  górnictwo i energetyka</v>
      </c>
      <c r="AZ60" s="109">
        <v>1</v>
      </c>
      <c r="BA60" s="142" t="str">
        <f>'[1]zlicznaie dyscyp'!A18</f>
        <v xml:space="preserve">inżynieria mechaniczna  </v>
      </c>
      <c r="BB60" s="109">
        <v>3</v>
      </c>
      <c r="BC60" s="8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</row>
    <row r="61" spans="1:145" s="81" customFormat="1" ht="21.75" customHeight="1" x14ac:dyDescent="0.25">
      <c r="A61" s="210" t="s">
        <v>92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2"/>
      <c r="AW61" s="109"/>
      <c r="AX61" s="109"/>
      <c r="AY61" s="109"/>
      <c r="AZ61" s="109"/>
      <c r="BA61" s="109"/>
      <c r="BB61" s="109"/>
      <c r="BC61" s="80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</row>
    <row r="62" spans="1:145" s="81" customFormat="1" ht="15" customHeight="1" x14ac:dyDescent="0.25">
      <c r="A62" s="167">
        <v>33</v>
      </c>
      <c r="B62" s="194" t="s">
        <v>93</v>
      </c>
      <c r="C62" s="79"/>
      <c r="D62" s="169"/>
      <c r="E62" s="180">
        <v>36</v>
      </c>
      <c r="F62" s="163"/>
      <c r="G62" s="163"/>
      <c r="H62" s="163"/>
      <c r="I62" s="163">
        <v>36</v>
      </c>
      <c r="J62" s="163"/>
      <c r="K62" s="174"/>
      <c r="L62" s="195"/>
      <c r="M62" s="184">
        <v>4</v>
      </c>
      <c r="N62" s="78"/>
      <c r="O62" s="72"/>
      <c r="P62" s="72"/>
      <c r="Q62" s="72"/>
      <c r="R62" s="75"/>
      <c r="S62" s="72"/>
      <c r="T62" s="72"/>
      <c r="U62" s="72"/>
      <c r="V62" s="72"/>
      <c r="W62" s="72"/>
      <c r="X62" s="75"/>
      <c r="Y62" s="72"/>
      <c r="Z62" s="79"/>
      <c r="AA62" s="79"/>
      <c r="AB62" s="79"/>
      <c r="AC62" s="75"/>
      <c r="AD62" s="79"/>
      <c r="AE62" s="79"/>
      <c r="AF62" s="79"/>
      <c r="AG62" s="79"/>
      <c r="AH62" s="79"/>
      <c r="AI62" s="75"/>
      <c r="AJ62" s="79"/>
      <c r="AK62" s="79"/>
      <c r="AL62" s="163"/>
      <c r="AM62" s="75"/>
      <c r="AN62" s="72"/>
      <c r="AO62" s="72"/>
      <c r="AP62" s="74">
        <v>36</v>
      </c>
      <c r="AQ62" s="74"/>
      <c r="AR62" s="196">
        <v>4</v>
      </c>
      <c r="AS62" s="72"/>
      <c r="AT62" s="72"/>
      <c r="AU62" s="72"/>
      <c r="AV62" s="104"/>
      <c r="AW62" s="142" t="s">
        <v>50</v>
      </c>
      <c r="AX62" s="109">
        <v>2</v>
      </c>
      <c r="AY62" s="142" t="s">
        <v>54</v>
      </c>
      <c r="AZ62" s="109">
        <v>2</v>
      </c>
      <c r="BA62" s="109"/>
      <c r="BB62" s="109"/>
      <c r="BC62" s="80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</row>
    <row r="63" spans="1:145" s="81" customFormat="1" ht="15" customHeight="1" x14ac:dyDescent="0.25">
      <c r="A63" s="167">
        <v>34</v>
      </c>
      <c r="B63" s="191" t="s">
        <v>94</v>
      </c>
      <c r="C63" s="79"/>
      <c r="D63" s="169"/>
      <c r="E63" s="180">
        <v>36</v>
      </c>
      <c r="F63" s="163"/>
      <c r="G63" s="163"/>
      <c r="H63" s="163"/>
      <c r="I63" s="163">
        <v>36</v>
      </c>
      <c r="J63" s="163"/>
      <c r="K63" s="174"/>
      <c r="L63" s="195"/>
      <c r="M63" s="184">
        <v>4</v>
      </c>
      <c r="N63" s="78"/>
      <c r="O63" s="72"/>
      <c r="P63" s="72"/>
      <c r="Q63" s="72"/>
      <c r="R63" s="75"/>
      <c r="S63" s="72"/>
      <c r="T63" s="72"/>
      <c r="U63" s="72"/>
      <c r="V63" s="72"/>
      <c r="W63" s="72"/>
      <c r="X63" s="75"/>
      <c r="Y63" s="72"/>
      <c r="Z63" s="79"/>
      <c r="AA63" s="79"/>
      <c r="AB63" s="79"/>
      <c r="AC63" s="75"/>
      <c r="AD63" s="79"/>
      <c r="AE63" s="79"/>
      <c r="AF63" s="79"/>
      <c r="AG63" s="79"/>
      <c r="AH63" s="79"/>
      <c r="AI63" s="75"/>
      <c r="AJ63" s="79"/>
      <c r="AK63" s="79"/>
      <c r="AL63" s="163"/>
      <c r="AM63" s="75"/>
      <c r="AN63" s="72"/>
      <c r="AO63" s="72"/>
      <c r="AP63" s="74">
        <v>36</v>
      </c>
      <c r="AQ63" s="74"/>
      <c r="AR63" s="196">
        <v>4</v>
      </c>
      <c r="AS63" s="72"/>
      <c r="AT63" s="72"/>
      <c r="AU63" s="72"/>
      <c r="AV63" s="104"/>
      <c r="AW63" s="142" t="s">
        <v>50</v>
      </c>
      <c r="AX63" s="109">
        <v>2</v>
      </c>
      <c r="AY63" s="142" t="s">
        <v>54</v>
      </c>
      <c r="AZ63" s="109">
        <v>2</v>
      </c>
      <c r="BA63" s="109"/>
      <c r="BB63" s="109"/>
      <c r="BC63" s="80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</row>
    <row r="64" spans="1:145" s="81" customFormat="1" ht="21.75" customHeight="1" x14ac:dyDescent="0.25">
      <c r="A64" s="313" t="s">
        <v>206</v>
      </c>
      <c r="B64" s="313"/>
      <c r="C64" s="78"/>
      <c r="D64" s="72"/>
      <c r="E64" s="72">
        <f>SUM(E62,E59,E56,E54,E50,E47)</f>
        <v>180</v>
      </c>
      <c r="F64" s="72">
        <f>SUM(F47,F50,F53,F56,F59,F62)</f>
        <v>72</v>
      </c>
      <c r="G64" s="72">
        <f>SUM(G47,G50,G53,G56,G59,G62)</f>
        <v>0</v>
      </c>
      <c r="H64" s="72">
        <f>SUM(H47,H50,H53,H56,H59,H62)</f>
        <v>0</v>
      </c>
      <c r="I64" s="72">
        <f>SUM(I47,I50,I53,I56,I59,I62)</f>
        <v>81</v>
      </c>
      <c r="J64" s="72">
        <f>SUM(J47,J50,J53,J56,J59,J62)</f>
        <v>27</v>
      </c>
      <c r="K64" s="72"/>
      <c r="L64" s="72"/>
      <c r="M64" s="197">
        <f>SUM(M47,M50,M53,M56,M59,M62)</f>
        <v>24.5</v>
      </c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>
        <f>SUM(AJ47,AJ53,AJ56,AJ50,AJ59,AJ62)</f>
        <v>27</v>
      </c>
      <c r="AK64" s="72">
        <f t="shared" ref="AK64:AV64" si="3">SUM(AK47,AK50,AK53,AK56,AK59,AK62)</f>
        <v>0</v>
      </c>
      <c r="AL64" s="72">
        <f t="shared" si="3"/>
        <v>45</v>
      </c>
      <c r="AM64" s="72">
        <f t="shared" si="3"/>
        <v>12</v>
      </c>
      <c r="AN64" s="72">
        <f t="shared" si="3"/>
        <v>45</v>
      </c>
      <c r="AO64" s="72">
        <f t="shared" si="3"/>
        <v>0</v>
      </c>
      <c r="AP64" s="72">
        <f>SUM(AP47,AP50,AP53,AP56,AP59,AP62)</f>
        <v>36</v>
      </c>
      <c r="AQ64" s="72">
        <f t="shared" si="3"/>
        <v>27</v>
      </c>
      <c r="AR64" s="72">
        <f t="shared" si="3"/>
        <v>12.5</v>
      </c>
      <c r="AS64" s="72">
        <f t="shared" si="3"/>
        <v>0</v>
      </c>
      <c r="AT64" s="72">
        <f t="shared" si="3"/>
        <v>0</v>
      </c>
      <c r="AU64" s="72">
        <f t="shared" si="3"/>
        <v>0</v>
      </c>
      <c r="AV64" s="72">
        <f t="shared" si="3"/>
        <v>0</v>
      </c>
      <c r="AW64" s="108"/>
      <c r="AX64" s="108"/>
      <c r="AY64" s="108"/>
      <c r="AZ64" s="108"/>
      <c r="BA64" s="108"/>
      <c r="BB64" s="108"/>
      <c r="BC64" s="80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</row>
    <row r="65" spans="1:145" s="81" customFormat="1" ht="21.75" customHeight="1" x14ac:dyDescent="0.25">
      <c r="A65" s="316" t="s">
        <v>95</v>
      </c>
      <c r="B65" s="317"/>
      <c r="C65" s="146"/>
      <c r="D65" s="146"/>
      <c r="E65" s="146">
        <f t="shared" ref="E65:J65" si="4">SUM(E44,E64)</f>
        <v>765</v>
      </c>
      <c r="F65" s="146">
        <f t="shared" si="4"/>
        <v>279</v>
      </c>
      <c r="G65" s="146">
        <f t="shared" si="4"/>
        <v>144</v>
      </c>
      <c r="H65" s="146">
        <f t="shared" si="4"/>
        <v>18</v>
      </c>
      <c r="I65" s="146">
        <f t="shared" si="4"/>
        <v>270</v>
      </c>
      <c r="J65" s="146">
        <f t="shared" si="4"/>
        <v>54</v>
      </c>
      <c r="K65" s="146"/>
      <c r="L65" s="146"/>
      <c r="M65" s="198">
        <f>SUM(M44,M64)</f>
        <v>100.5</v>
      </c>
      <c r="N65" s="146">
        <f t="shared" ref="N65:AI65" si="5">SUM(N44)</f>
        <v>54</v>
      </c>
      <c r="O65" s="146">
        <f t="shared" si="5"/>
        <v>36</v>
      </c>
      <c r="P65" s="146">
        <f t="shared" si="5"/>
        <v>0</v>
      </c>
      <c r="Q65" s="146">
        <f t="shared" si="5"/>
        <v>45</v>
      </c>
      <c r="R65" s="146">
        <f t="shared" si="5"/>
        <v>16</v>
      </c>
      <c r="S65" s="146">
        <f t="shared" si="5"/>
        <v>45</v>
      </c>
      <c r="T65" s="146">
        <f t="shared" si="5"/>
        <v>54</v>
      </c>
      <c r="U65" s="146">
        <f t="shared" si="5"/>
        <v>0</v>
      </c>
      <c r="V65" s="146">
        <v>9</v>
      </c>
      <c r="W65" s="146">
        <f t="shared" si="5"/>
        <v>18</v>
      </c>
      <c r="X65" s="146">
        <f t="shared" si="5"/>
        <v>14</v>
      </c>
      <c r="Y65" s="146">
        <f t="shared" si="5"/>
        <v>36</v>
      </c>
      <c r="Z65" s="146">
        <f t="shared" si="5"/>
        <v>18</v>
      </c>
      <c r="AA65" s="146">
        <f t="shared" si="5"/>
        <v>18</v>
      </c>
      <c r="AB65" s="146">
        <f t="shared" si="5"/>
        <v>27</v>
      </c>
      <c r="AC65" s="146">
        <f t="shared" si="5"/>
        <v>15</v>
      </c>
      <c r="AD65" s="146">
        <f t="shared" si="5"/>
        <v>18</v>
      </c>
      <c r="AE65" s="146">
        <f t="shared" si="5"/>
        <v>9</v>
      </c>
      <c r="AF65" s="146">
        <f t="shared" si="5"/>
        <v>0</v>
      </c>
      <c r="AG65" s="146">
        <f t="shared" si="5"/>
        <v>36</v>
      </c>
      <c r="AH65" s="146">
        <f t="shared" si="5"/>
        <v>18</v>
      </c>
      <c r="AI65" s="146">
        <f t="shared" si="5"/>
        <v>12</v>
      </c>
      <c r="AJ65" s="146">
        <f t="shared" ref="AJ65:AP65" si="6">SUM(AJ44,AJ64)</f>
        <v>54</v>
      </c>
      <c r="AK65" s="146">
        <f t="shared" si="6"/>
        <v>0</v>
      </c>
      <c r="AL65" s="146">
        <f t="shared" si="6"/>
        <v>90</v>
      </c>
      <c r="AM65" s="146">
        <f t="shared" si="6"/>
        <v>23</v>
      </c>
      <c r="AN65" s="146">
        <f t="shared" si="6"/>
        <v>72</v>
      </c>
      <c r="AO65" s="146">
        <f t="shared" si="6"/>
        <v>27</v>
      </c>
      <c r="AP65" s="146">
        <f t="shared" si="6"/>
        <v>54</v>
      </c>
      <c r="AQ65" s="146">
        <f>SUM(AQ64)</f>
        <v>27</v>
      </c>
      <c r="AR65" s="146">
        <f>SUM(AR44,AR64)</f>
        <v>20.5</v>
      </c>
      <c r="AS65" s="146">
        <f>SUM(AS44,AS64)</f>
        <v>0</v>
      </c>
      <c r="AT65" s="146">
        <f>SUM(AT44,AT64)</f>
        <v>0</v>
      </c>
      <c r="AU65" s="146">
        <f>SUM(AU44,AU64)</f>
        <v>0</v>
      </c>
      <c r="AV65" s="146">
        <f>SUM(AV44,AV64)</f>
        <v>0</v>
      </c>
      <c r="AW65" s="108"/>
      <c r="AX65" s="108"/>
      <c r="AY65" s="108"/>
      <c r="AZ65" s="108"/>
      <c r="BA65" s="108"/>
      <c r="BB65" s="108"/>
      <c r="BC65" s="80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</row>
    <row r="66" spans="1:145" s="20" customFormat="1" ht="20.100000000000001" customHeight="1" x14ac:dyDescent="0.3">
      <c r="A66" s="325" t="s">
        <v>96</v>
      </c>
      <c r="B66" s="326"/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  <c r="AO66" s="326"/>
      <c r="AP66" s="326"/>
      <c r="AQ66" s="326"/>
      <c r="AR66" s="326"/>
      <c r="AS66" s="326"/>
      <c r="AT66" s="326"/>
      <c r="AU66" s="326"/>
      <c r="AV66" s="327"/>
      <c r="AW66" s="108"/>
      <c r="AX66" s="108"/>
      <c r="AY66" s="108"/>
      <c r="AZ66" s="108"/>
      <c r="BA66" s="108"/>
      <c r="BB66" s="108"/>
      <c r="BC66" s="22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</row>
    <row r="67" spans="1:145" s="85" customFormat="1" ht="20.100000000000001" customHeight="1" x14ac:dyDescent="0.3">
      <c r="A67" s="209" t="s">
        <v>97</v>
      </c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8"/>
      <c r="AW67" s="108"/>
      <c r="AX67" s="108"/>
      <c r="AY67" s="108"/>
      <c r="AZ67" s="108"/>
      <c r="BA67" s="108"/>
      <c r="BB67" s="108"/>
      <c r="BC67" s="84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</row>
    <row r="68" spans="1:145" s="77" customFormat="1" ht="17.25" customHeight="1" x14ac:dyDescent="0.25">
      <c r="A68" s="167">
        <v>35</v>
      </c>
      <c r="B68" s="199" t="s">
        <v>98</v>
      </c>
      <c r="C68" s="79"/>
      <c r="D68" s="169"/>
      <c r="E68" s="180">
        <v>20</v>
      </c>
      <c r="F68" s="163">
        <v>20</v>
      </c>
      <c r="G68" s="74"/>
      <c r="H68" s="74"/>
      <c r="I68" s="74"/>
      <c r="J68" s="74"/>
      <c r="K68" s="90"/>
      <c r="L68" s="91"/>
      <c r="M68" s="200">
        <v>3</v>
      </c>
      <c r="N68" s="166"/>
      <c r="O68" s="74"/>
      <c r="P68" s="74"/>
      <c r="Q68" s="74"/>
      <c r="R68" s="75"/>
      <c r="S68" s="71">
        <v>20</v>
      </c>
      <c r="T68" s="74"/>
      <c r="U68" s="74"/>
      <c r="V68" s="74"/>
      <c r="W68" s="74"/>
      <c r="X68" s="75">
        <v>3</v>
      </c>
      <c r="Y68" s="74"/>
      <c r="Z68" s="163"/>
      <c r="AA68" s="163"/>
      <c r="AB68" s="163"/>
      <c r="AC68" s="75"/>
      <c r="AD68" s="163"/>
      <c r="AE68" s="163"/>
      <c r="AF68" s="163"/>
      <c r="AG68" s="163"/>
      <c r="AH68" s="163"/>
      <c r="AI68" s="75"/>
      <c r="AJ68" s="163"/>
      <c r="AK68" s="163"/>
      <c r="AL68" s="163"/>
      <c r="AM68" s="75"/>
      <c r="AN68" s="74"/>
      <c r="AO68" s="74"/>
      <c r="AP68" s="74"/>
      <c r="AQ68" s="74"/>
      <c r="AR68" s="75"/>
      <c r="AS68" s="74"/>
      <c r="AT68" s="74"/>
      <c r="AU68" s="74"/>
      <c r="AV68" s="104"/>
      <c r="AW68" s="142" t="s">
        <v>50</v>
      </c>
      <c r="AX68" s="109">
        <v>3</v>
      </c>
      <c r="AY68" s="109"/>
      <c r="AZ68" s="109"/>
      <c r="BA68" s="109"/>
      <c r="BB68" s="109"/>
      <c r="BC68" s="76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</row>
    <row r="69" spans="1:145" s="85" customFormat="1" ht="17.25" customHeight="1" x14ac:dyDescent="0.3">
      <c r="A69" s="209" t="s">
        <v>99</v>
      </c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  <c r="AF69" s="207"/>
      <c r="AG69" s="207"/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8"/>
      <c r="AW69" s="108"/>
      <c r="AX69" s="108"/>
      <c r="AY69" s="108"/>
      <c r="AZ69" s="108"/>
      <c r="BA69" s="108"/>
      <c r="BB69" s="108"/>
      <c r="BC69" s="84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</row>
    <row r="70" spans="1:145" s="77" customFormat="1" ht="32.25" customHeight="1" x14ac:dyDescent="0.25">
      <c r="A70" s="167">
        <v>36</v>
      </c>
      <c r="B70" s="201" t="s">
        <v>100</v>
      </c>
      <c r="C70" s="72"/>
      <c r="D70" s="73"/>
      <c r="E70" s="180">
        <v>15</v>
      </c>
      <c r="F70" s="74">
        <v>15</v>
      </c>
      <c r="G70" s="74"/>
      <c r="H70" s="74"/>
      <c r="I70" s="74"/>
      <c r="J70" s="74"/>
      <c r="K70" s="90"/>
      <c r="L70" s="91"/>
      <c r="M70" s="200">
        <v>2</v>
      </c>
      <c r="N70" s="166"/>
      <c r="O70" s="74"/>
      <c r="P70" s="74"/>
      <c r="Q70" s="74"/>
      <c r="R70" s="75"/>
      <c r="S70" s="74"/>
      <c r="T70" s="74"/>
      <c r="U70" s="74"/>
      <c r="V70" s="74"/>
      <c r="W70" s="74"/>
      <c r="X70" s="75"/>
      <c r="Y70" s="71">
        <v>15</v>
      </c>
      <c r="Z70" s="163"/>
      <c r="AA70" s="163"/>
      <c r="AB70" s="163"/>
      <c r="AC70" s="75">
        <v>2</v>
      </c>
      <c r="AD70" s="163"/>
      <c r="AE70" s="163"/>
      <c r="AF70" s="163"/>
      <c r="AG70" s="163"/>
      <c r="AH70" s="163"/>
      <c r="AI70" s="75"/>
      <c r="AJ70" s="163"/>
      <c r="AK70" s="163"/>
      <c r="AL70" s="163"/>
      <c r="AM70" s="75"/>
      <c r="AN70" s="74"/>
      <c r="AO70" s="74"/>
      <c r="AP70" s="74"/>
      <c r="AQ70" s="74"/>
      <c r="AR70" s="75"/>
      <c r="AS70" s="74"/>
      <c r="AT70" s="74"/>
      <c r="AU70" s="74"/>
      <c r="AV70" s="104"/>
      <c r="AW70" s="142" t="s">
        <v>50</v>
      </c>
      <c r="AX70" s="109">
        <v>2</v>
      </c>
      <c r="AY70" s="109"/>
      <c r="AZ70" s="109"/>
      <c r="BA70" s="109"/>
      <c r="BB70" s="109"/>
      <c r="BC70" s="76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</row>
    <row r="71" spans="1:145" s="92" customFormat="1" ht="15" customHeight="1" x14ac:dyDescent="0.25">
      <c r="A71" s="236" t="s">
        <v>101</v>
      </c>
      <c r="B71" s="237"/>
      <c r="C71" s="72"/>
      <c r="D71" s="72"/>
      <c r="E71" s="72">
        <f>SUM(E68:E70)</f>
        <v>35</v>
      </c>
      <c r="F71" s="72">
        <f>SUM(F70,F68)</f>
        <v>35</v>
      </c>
      <c r="G71" s="72"/>
      <c r="H71" s="72"/>
      <c r="I71" s="72"/>
      <c r="J71" s="72"/>
      <c r="K71" s="72"/>
      <c r="L71" s="72"/>
      <c r="M71" s="72">
        <f>SUM(M70,M68)</f>
        <v>5</v>
      </c>
      <c r="N71" s="72"/>
      <c r="O71" s="72"/>
      <c r="P71" s="72"/>
      <c r="Q71" s="72"/>
      <c r="R71" s="72"/>
      <c r="S71" s="72">
        <f>SUM(S68)</f>
        <v>20</v>
      </c>
      <c r="T71" s="72"/>
      <c r="U71" s="72"/>
      <c r="V71" s="72"/>
      <c r="W71" s="72"/>
      <c r="X71" s="72">
        <v>3</v>
      </c>
      <c r="Y71" s="72">
        <f>SUM(Y70)</f>
        <v>15</v>
      </c>
      <c r="Z71" s="72"/>
      <c r="AA71" s="72"/>
      <c r="AB71" s="72"/>
      <c r="AC71" s="72">
        <v>2</v>
      </c>
      <c r="AD71" s="72"/>
      <c r="AE71" s="72"/>
      <c r="AF71" s="72"/>
      <c r="AG71" s="72"/>
      <c r="AH71" s="72"/>
      <c r="AI71" s="72"/>
      <c r="AJ71" s="72">
        <f>SUM(AJ68)</f>
        <v>0</v>
      </c>
      <c r="AK71" s="72"/>
      <c r="AL71" s="72"/>
      <c r="AM71" s="72">
        <f>SUM(AM68)</f>
        <v>0</v>
      </c>
      <c r="AN71" s="72">
        <f>SUM(AN68,AN70)</f>
        <v>0</v>
      </c>
      <c r="AO71" s="72"/>
      <c r="AP71" s="72"/>
      <c r="AQ71" s="72"/>
      <c r="AR71" s="72">
        <f>SUM(AR68,AR70)</f>
        <v>0</v>
      </c>
      <c r="AS71" s="72"/>
      <c r="AT71" s="72"/>
      <c r="AU71" s="72"/>
      <c r="AV71" s="72"/>
      <c r="AW71" s="108"/>
      <c r="AX71" s="108"/>
      <c r="AY71" s="108"/>
      <c r="AZ71" s="108"/>
      <c r="BA71" s="108"/>
      <c r="BB71" s="108"/>
      <c r="BC71" s="76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</row>
    <row r="72" spans="1:145" s="83" customFormat="1" ht="17.25" customHeight="1" x14ac:dyDescent="0.25">
      <c r="A72" s="252" t="s">
        <v>102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53"/>
      <c r="AM72" s="253"/>
      <c r="AN72" s="253"/>
      <c r="AO72" s="253"/>
      <c r="AP72" s="253"/>
      <c r="AQ72" s="253"/>
      <c r="AR72" s="253"/>
      <c r="AS72" s="253"/>
      <c r="AT72" s="253"/>
      <c r="AU72" s="253"/>
      <c r="AV72" s="254"/>
      <c r="AW72" s="108"/>
      <c r="AX72" s="108"/>
      <c r="AY72" s="108"/>
      <c r="AZ72" s="108"/>
      <c r="BA72" s="108"/>
      <c r="BB72" s="108"/>
      <c r="BC72" s="8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</row>
    <row r="73" spans="1:145" s="85" customFormat="1" ht="23.25" customHeight="1" x14ac:dyDescent="0.3">
      <c r="A73" s="209" t="s">
        <v>103</v>
      </c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8"/>
      <c r="AW73" s="108"/>
      <c r="AX73" s="108"/>
      <c r="AY73" s="108"/>
      <c r="AZ73" s="108"/>
      <c r="BA73" s="108"/>
      <c r="BB73" s="108"/>
      <c r="BC73" s="84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</row>
    <row r="74" spans="1:145" s="77" customFormat="1" ht="15" customHeight="1" x14ac:dyDescent="0.25">
      <c r="A74" s="167">
        <v>37</v>
      </c>
      <c r="B74" s="202" t="s">
        <v>104</v>
      </c>
      <c r="C74" s="72"/>
      <c r="D74" s="73"/>
      <c r="E74" s="180">
        <v>6</v>
      </c>
      <c r="F74" s="74">
        <v>6</v>
      </c>
      <c r="G74" s="74"/>
      <c r="H74" s="74"/>
      <c r="I74" s="74"/>
      <c r="J74" s="74"/>
      <c r="K74" s="90"/>
      <c r="L74" s="91"/>
      <c r="M74" s="203">
        <v>0.5</v>
      </c>
      <c r="N74" s="166"/>
      <c r="O74" s="74"/>
      <c r="P74" s="74"/>
      <c r="Q74" s="74"/>
      <c r="R74" s="75"/>
      <c r="S74" s="74"/>
      <c r="T74" s="74"/>
      <c r="U74" s="74"/>
      <c r="V74" s="74"/>
      <c r="W74" s="74"/>
      <c r="X74" s="75"/>
      <c r="Y74" s="74"/>
      <c r="Z74" s="163"/>
      <c r="AA74" s="163"/>
      <c r="AB74" s="163"/>
      <c r="AC74" s="75"/>
      <c r="AD74" s="163"/>
      <c r="AE74" s="163"/>
      <c r="AF74" s="163"/>
      <c r="AG74" s="163"/>
      <c r="AH74" s="163"/>
      <c r="AI74" s="75"/>
      <c r="AJ74" s="163">
        <v>6</v>
      </c>
      <c r="AK74" s="163"/>
      <c r="AL74" s="163"/>
      <c r="AM74" s="186">
        <v>0.5</v>
      </c>
      <c r="AN74" s="74"/>
      <c r="AO74" s="74"/>
      <c r="AP74" s="74"/>
      <c r="AQ74" s="74"/>
      <c r="AR74" s="75"/>
      <c r="AS74" s="74"/>
      <c r="AT74" s="74"/>
      <c r="AU74" s="74"/>
      <c r="AV74" s="104"/>
      <c r="AW74" s="142" t="s">
        <v>50</v>
      </c>
      <c r="AX74" s="109">
        <v>0.5</v>
      </c>
      <c r="AY74" s="109"/>
      <c r="AZ74" s="109"/>
      <c r="BA74" s="109"/>
      <c r="BB74" s="109"/>
      <c r="BC74" s="76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</row>
    <row r="75" spans="1:145" s="85" customFormat="1" ht="21" customHeight="1" x14ac:dyDescent="0.3">
      <c r="A75" s="209" t="s">
        <v>105</v>
      </c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8"/>
      <c r="AW75" s="108"/>
      <c r="AX75" s="108"/>
      <c r="AY75" s="108"/>
      <c r="AZ75" s="108"/>
      <c r="BA75" s="108"/>
      <c r="BB75" s="108"/>
      <c r="BC75" s="84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</row>
    <row r="76" spans="1:145" s="77" customFormat="1" ht="15" customHeight="1" x14ac:dyDescent="0.25">
      <c r="A76" s="167">
        <v>38</v>
      </c>
      <c r="B76" s="202" t="s">
        <v>106</v>
      </c>
      <c r="C76" s="72"/>
      <c r="D76" s="73"/>
      <c r="E76" s="180">
        <v>60</v>
      </c>
      <c r="F76" s="71"/>
      <c r="G76" s="71">
        <v>60</v>
      </c>
      <c r="H76" s="74"/>
      <c r="I76" s="74"/>
      <c r="J76" s="74"/>
      <c r="K76" s="90"/>
      <c r="L76" s="91"/>
      <c r="M76" s="75">
        <v>6</v>
      </c>
      <c r="N76" s="166"/>
      <c r="O76" s="74"/>
      <c r="P76" s="74"/>
      <c r="Q76" s="74"/>
      <c r="R76" s="75"/>
      <c r="S76" s="74"/>
      <c r="T76" s="74"/>
      <c r="U76" s="74"/>
      <c r="V76" s="74"/>
      <c r="W76" s="74"/>
      <c r="X76" s="75"/>
      <c r="Y76" s="74"/>
      <c r="Z76" s="163">
        <v>15</v>
      </c>
      <c r="AA76" s="163"/>
      <c r="AB76" s="163"/>
      <c r="AC76" s="75">
        <v>1.5</v>
      </c>
      <c r="AD76" s="163"/>
      <c r="AE76" s="163">
        <v>15</v>
      </c>
      <c r="AF76" s="163"/>
      <c r="AG76" s="163"/>
      <c r="AH76" s="163"/>
      <c r="AI76" s="75">
        <v>1.5</v>
      </c>
      <c r="AJ76" s="163"/>
      <c r="AK76" s="163">
        <v>15</v>
      </c>
      <c r="AL76" s="163"/>
      <c r="AM76" s="75">
        <v>1.5</v>
      </c>
      <c r="AN76" s="74"/>
      <c r="AO76" s="74">
        <v>15</v>
      </c>
      <c r="AP76" s="74"/>
      <c r="AQ76" s="74"/>
      <c r="AR76" s="75">
        <v>1.5</v>
      </c>
      <c r="AS76" s="74"/>
      <c r="AT76" s="74"/>
      <c r="AU76" s="74"/>
      <c r="AV76" s="104"/>
      <c r="AW76" s="142" t="s">
        <v>50</v>
      </c>
      <c r="AX76" s="109">
        <v>3</v>
      </c>
      <c r="AY76" s="142" t="s">
        <v>54</v>
      </c>
      <c r="AZ76" s="109">
        <v>3</v>
      </c>
      <c r="BA76" s="109"/>
      <c r="BB76" s="109"/>
      <c r="BC76" s="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</row>
    <row r="77" spans="1:145" s="92" customFormat="1" ht="15" customHeight="1" x14ac:dyDescent="0.25">
      <c r="A77" s="234" t="s">
        <v>107</v>
      </c>
      <c r="B77" s="235"/>
      <c r="C77" s="72"/>
      <c r="D77" s="72"/>
      <c r="E77" s="72">
        <f>SUM(E74:E76)</f>
        <v>66</v>
      </c>
      <c r="F77" s="72">
        <f>SUM(F74:F76)</f>
        <v>6</v>
      </c>
      <c r="G77" s="72">
        <f>SUM(G74,G76)</f>
        <v>60</v>
      </c>
      <c r="H77" s="72"/>
      <c r="I77" s="72"/>
      <c r="J77" s="72"/>
      <c r="K77" s="72"/>
      <c r="L77" s="72"/>
      <c r="M77" s="72">
        <f>SUM(M74:M76)</f>
        <v>6.5</v>
      </c>
      <c r="N77" s="72"/>
      <c r="O77" s="72">
        <f>SUM(O74:O76)</f>
        <v>0</v>
      </c>
      <c r="P77" s="72"/>
      <c r="Q77" s="72"/>
      <c r="R77" s="72"/>
      <c r="S77" s="72"/>
      <c r="T77" s="72">
        <f>SUM(T74:T76)</f>
        <v>0</v>
      </c>
      <c r="U77" s="72"/>
      <c r="V77" s="72"/>
      <c r="W77" s="72"/>
      <c r="X77" s="72"/>
      <c r="Y77" s="72">
        <f>SUM(Y74:Y76)</f>
        <v>0</v>
      </c>
      <c r="Z77" s="72">
        <f>SUM(Z76)</f>
        <v>15</v>
      </c>
      <c r="AA77" s="72"/>
      <c r="AB77" s="72"/>
      <c r="AC77" s="72">
        <f>SUM(AC74:AC76)</f>
        <v>1.5</v>
      </c>
      <c r="AD77" s="72">
        <f>SUM(AD74:AD76)</f>
        <v>0</v>
      </c>
      <c r="AE77" s="72">
        <f>SUM(AE76)</f>
        <v>15</v>
      </c>
      <c r="AF77" s="72"/>
      <c r="AG77" s="72"/>
      <c r="AH77" s="72"/>
      <c r="AI77" s="72">
        <f>SUM(AI74:AI76)</f>
        <v>1.5</v>
      </c>
      <c r="AJ77" s="72">
        <f>SUM(AJ74:AJ76)</f>
        <v>6</v>
      </c>
      <c r="AK77" s="72">
        <f>SUM(AK76)</f>
        <v>15</v>
      </c>
      <c r="AL77" s="72"/>
      <c r="AM77" s="131">
        <f>SUM(AM74,AM76:AM76)</f>
        <v>2</v>
      </c>
      <c r="AN77" s="72">
        <f>SUM(AN74:AN76)</f>
        <v>0</v>
      </c>
      <c r="AO77" s="72">
        <f>SUM(AO76)</f>
        <v>15</v>
      </c>
      <c r="AP77" s="72"/>
      <c r="AQ77" s="72"/>
      <c r="AR77" s="131">
        <f>SUM(AR74:AR76)</f>
        <v>1.5</v>
      </c>
      <c r="AS77" s="72"/>
      <c r="AT77" s="72"/>
      <c r="AU77" s="72"/>
      <c r="AV77" s="72"/>
      <c r="AW77" s="108"/>
      <c r="AX77" s="108"/>
      <c r="AY77" s="108"/>
      <c r="AZ77" s="108"/>
      <c r="BA77" s="108"/>
      <c r="BB77" s="108"/>
      <c r="BC77" s="76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</row>
    <row r="78" spans="1:145" s="89" customFormat="1" ht="17.25" customHeight="1" x14ac:dyDescent="0.25">
      <c r="A78" s="238" t="s">
        <v>108</v>
      </c>
      <c r="B78" s="239"/>
      <c r="C78" s="239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40"/>
      <c r="AW78" s="108"/>
      <c r="AX78" s="108"/>
      <c r="AY78" s="108"/>
      <c r="AZ78" s="108"/>
      <c r="BA78" s="108"/>
      <c r="BB78" s="108"/>
      <c r="BC78" s="8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</row>
    <row r="79" spans="1:145" s="77" customFormat="1" ht="15" customHeight="1" x14ac:dyDescent="0.25">
      <c r="A79" s="204">
        <v>39</v>
      </c>
      <c r="B79" s="205" t="s">
        <v>109</v>
      </c>
      <c r="C79" s="86"/>
      <c r="D79" s="87"/>
      <c r="E79" s="180"/>
      <c r="F79" s="74"/>
      <c r="G79" s="74"/>
      <c r="H79" s="74"/>
      <c r="I79" s="74"/>
      <c r="J79" s="74"/>
      <c r="K79" s="90"/>
      <c r="L79" s="91"/>
      <c r="M79" s="75">
        <v>30</v>
      </c>
      <c r="N79" s="165"/>
      <c r="O79" s="74"/>
      <c r="P79" s="74"/>
      <c r="Q79" s="74"/>
      <c r="R79" s="75"/>
      <c r="S79" s="74"/>
      <c r="T79" s="74"/>
      <c r="U79" s="74"/>
      <c r="V79" s="74"/>
      <c r="W79" s="74"/>
      <c r="X79" s="75"/>
      <c r="Y79" s="243" t="s">
        <v>110</v>
      </c>
      <c r="Z79" s="244"/>
      <c r="AA79" s="244"/>
      <c r="AB79" s="245"/>
      <c r="AC79" s="75">
        <v>5</v>
      </c>
      <c r="AD79" s="243" t="s">
        <v>110</v>
      </c>
      <c r="AE79" s="244"/>
      <c r="AF79" s="244"/>
      <c r="AG79" s="244"/>
      <c r="AH79" s="245"/>
      <c r="AI79" s="75">
        <v>5</v>
      </c>
      <c r="AJ79" s="246" t="s">
        <v>110</v>
      </c>
      <c r="AK79" s="247"/>
      <c r="AL79" s="248"/>
      <c r="AM79" s="75">
        <v>5</v>
      </c>
      <c r="AN79" s="243" t="s">
        <v>110</v>
      </c>
      <c r="AO79" s="244"/>
      <c r="AP79" s="244"/>
      <c r="AQ79" s="245"/>
      <c r="AR79" s="75">
        <v>5</v>
      </c>
      <c r="AS79" s="249" t="s">
        <v>111</v>
      </c>
      <c r="AT79" s="250"/>
      <c r="AU79" s="251"/>
      <c r="AV79" s="104">
        <v>10</v>
      </c>
      <c r="AW79" s="142" t="s">
        <v>50</v>
      </c>
      <c r="AX79" s="109">
        <v>13</v>
      </c>
      <c r="AY79" s="142" t="s">
        <v>54</v>
      </c>
      <c r="AZ79" s="109">
        <v>12</v>
      </c>
      <c r="BA79" s="142" t="s">
        <v>56</v>
      </c>
      <c r="BB79" s="109">
        <v>5</v>
      </c>
      <c r="BC79" s="76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</row>
    <row r="80" spans="1:145" s="92" customFormat="1" ht="15" customHeight="1" x14ac:dyDescent="0.25">
      <c r="A80" s="234" t="s">
        <v>112</v>
      </c>
      <c r="B80" s="235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>
        <f>SUM(M79)</f>
        <v>30</v>
      </c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>
        <v>5</v>
      </c>
      <c r="AD80" s="72"/>
      <c r="AE80" s="72"/>
      <c r="AF80" s="72"/>
      <c r="AG80" s="72"/>
      <c r="AH80" s="72"/>
      <c r="AI80" s="72">
        <v>5</v>
      </c>
      <c r="AJ80" s="72"/>
      <c r="AK80" s="72"/>
      <c r="AL80" s="72"/>
      <c r="AM80" s="72">
        <v>5</v>
      </c>
      <c r="AN80" s="72"/>
      <c r="AO80" s="72"/>
      <c r="AP80" s="72"/>
      <c r="AQ80" s="72"/>
      <c r="AR80" s="72">
        <v>5</v>
      </c>
      <c r="AS80" s="72"/>
      <c r="AT80" s="72"/>
      <c r="AU80" s="72"/>
      <c r="AV80" s="72">
        <f>SUM(AV79)</f>
        <v>10</v>
      </c>
      <c r="AW80" s="108"/>
      <c r="AX80" s="108"/>
      <c r="AY80" s="108"/>
      <c r="AZ80" s="108"/>
      <c r="BA80" s="108"/>
      <c r="BB80" s="108"/>
      <c r="BC80" s="76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</row>
    <row r="81" spans="1:145" s="89" customFormat="1" ht="17.25" customHeight="1" x14ac:dyDescent="0.25">
      <c r="A81" s="238" t="s">
        <v>113</v>
      </c>
      <c r="B81" s="239"/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40"/>
      <c r="AW81" s="108"/>
      <c r="AX81" s="108"/>
      <c r="AY81" s="108"/>
      <c r="AZ81" s="108"/>
      <c r="BA81" s="108"/>
      <c r="BB81" s="108"/>
      <c r="BC81" s="88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</row>
    <row r="82" spans="1:145" s="77" customFormat="1" ht="15" customHeight="1" x14ac:dyDescent="0.25">
      <c r="A82" s="167">
        <v>40</v>
      </c>
      <c r="B82" s="202" t="s">
        <v>114</v>
      </c>
      <c r="C82" s="72"/>
      <c r="D82" s="73"/>
      <c r="E82" s="180">
        <v>18</v>
      </c>
      <c r="F82" s="74"/>
      <c r="G82" s="74"/>
      <c r="H82" s="74"/>
      <c r="I82" s="74"/>
      <c r="J82" s="74">
        <v>18</v>
      </c>
      <c r="K82" s="90"/>
      <c r="L82" s="91"/>
      <c r="M82" s="184">
        <v>2</v>
      </c>
      <c r="N82" s="166"/>
      <c r="O82" s="74"/>
      <c r="P82" s="74"/>
      <c r="Q82" s="74"/>
      <c r="R82" s="75"/>
      <c r="S82" s="74"/>
      <c r="T82" s="74"/>
      <c r="U82" s="74"/>
      <c r="V82" s="74"/>
      <c r="W82" s="74"/>
      <c r="X82" s="75"/>
      <c r="Y82" s="74"/>
      <c r="Z82" s="163"/>
      <c r="AA82" s="163"/>
      <c r="AB82" s="163"/>
      <c r="AC82" s="75"/>
      <c r="AD82" s="163"/>
      <c r="AE82" s="163"/>
      <c r="AF82" s="163"/>
      <c r="AG82" s="163"/>
      <c r="AH82" s="163"/>
      <c r="AI82" s="75"/>
      <c r="AJ82" s="163"/>
      <c r="AK82" s="163"/>
      <c r="AL82" s="163"/>
      <c r="AM82" s="75"/>
      <c r="AN82" s="74"/>
      <c r="AO82" s="74"/>
      <c r="AP82" s="74"/>
      <c r="AQ82" s="74"/>
      <c r="AR82" s="75"/>
      <c r="AS82" s="74"/>
      <c r="AT82" s="74"/>
      <c r="AU82" s="74">
        <v>18</v>
      </c>
      <c r="AV82" s="104">
        <v>2</v>
      </c>
      <c r="AW82" s="142" t="s">
        <v>50</v>
      </c>
      <c r="AX82" s="109">
        <v>1</v>
      </c>
      <c r="AY82" s="142" t="s">
        <v>115</v>
      </c>
      <c r="AZ82" s="109">
        <v>1</v>
      </c>
      <c r="BA82" s="142"/>
      <c r="BB82" s="109"/>
      <c r="BC82" s="76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</row>
    <row r="83" spans="1:145" s="77" customFormat="1" ht="33.75" customHeight="1" x14ac:dyDescent="0.25">
      <c r="A83" s="167">
        <v>41</v>
      </c>
      <c r="B83" s="201" t="s">
        <v>201</v>
      </c>
      <c r="C83" s="72"/>
      <c r="D83" s="72"/>
      <c r="E83" s="180">
        <v>54</v>
      </c>
      <c r="F83" s="74"/>
      <c r="G83" s="74"/>
      <c r="H83" s="74">
        <v>54</v>
      </c>
      <c r="I83" s="74"/>
      <c r="J83" s="74"/>
      <c r="K83" s="90"/>
      <c r="L83" s="91"/>
      <c r="M83" s="184">
        <v>18</v>
      </c>
      <c r="N83" s="166"/>
      <c r="O83" s="74"/>
      <c r="P83" s="74"/>
      <c r="Q83" s="74"/>
      <c r="R83" s="75"/>
      <c r="S83" s="74"/>
      <c r="T83" s="74"/>
      <c r="U83" s="74"/>
      <c r="V83" s="74"/>
      <c r="W83" s="74"/>
      <c r="X83" s="75"/>
      <c r="Y83" s="74"/>
      <c r="Z83" s="163"/>
      <c r="AA83" s="163"/>
      <c r="AB83" s="163"/>
      <c r="AC83" s="75"/>
      <c r="AD83" s="163"/>
      <c r="AE83" s="163"/>
      <c r="AF83" s="163"/>
      <c r="AG83" s="163"/>
      <c r="AH83" s="163"/>
      <c r="AI83" s="75"/>
      <c r="AJ83" s="163"/>
      <c r="AK83" s="163"/>
      <c r="AL83" s="163"/>
      <c r="AM83" s="75"/>
      <c r="AN83" s="74"/>
      <c r="AO83" s="74"/>
      <c r="AP83" s="74"/>
      <c r="AQ83" s="74"/>
      <c r="AR83" s="75"/>
      <c r="AS83" s="74"/>
      <c r="AT83" s="74">
        <v>54</v>
      </c>
      <c r="AU83" s="74"/>
      <c r="AV83" s="133">
        <v>18</v>
      </c>
      <c r="AW83" s="142" t="s">
        <v>50</v>
      </c>
      <c r="AX83" s="109">
        <v>8</v>
      </c>
      <c r="AY83" s="142" t="s">
        <v>54</v>
      </c>
      <c r="AZ83" s="109">
        <v>7</v>
      </c>
      <c r="BA83" s="109"/>
      <c r="BB83" s="109"/>
      <c r="BC83" s="76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</row>
    <row r="84" spans="1:145" s="92" customFormat="1" ht="15" customHeight="1" thickBot="1" x14ac:dyDescent="0.3">
      <c r="A84" s="255" t="s">
        <v>116</v>
      </c>
      <c r="B84" s="256"/>
      <c r="C84" s="72"/>
      <c r="D84" s="72"/>
      <c r="E84" s="72">
        <f>SUM(E82:E83)</f>
        <v>72</v>
      </c>
      <c r="F84" s="72">
        <f>SUM(F82:F83)</f>
        <v>0</v>
      </c>
      <c r="G84" s="72">
        <f>SUM(G82:G83)</f>
        <v>0</v>
      </c>
      <c r="H84" s="72">
        <f>SUM(H82:H83)</f>
        <v>54</v>
      </c>
      <c r="I84" s="72"/>
      <c r="J84" s="72">
        <f t="shared" ref="J84:T84" si="7">SUM(J82:J83)</f>
        <v>18</v>
      </c>
      <c r="K84" s="72">
        <f t="shared" si="7"/>
        <v>0</v>
      </c>
      <c r="L84" s="72">
        <f t="shared" si="7"/>
        <v>0</v>
      </c>
      <c r="M84" s="72">
        <f t="shared" si="7"/>
        <v>20</v>
      </c>
      <c r="N84" s="72">
        <f t="shared" si="7"/>
        <v>0</v>
      </c>
      <c r="O84" s="72">
        <f t="shared" si="7"/>
        <v>0</v>
      </c>
      <c r="P84" s="72">
        <f t="shared" si="7"/>
        <v>0</v>
      </c>
      <c r="Q84" s="72">
        <f t="shared" si="7"/>
        <v>0</v>
      </c>
      <c r="R84" s="72">
        <f t="shared" si="7"/>
        <v>0</v>
      </c>
      <c r="S84" s="72">
        <f t="shared" si="7"/>
        <v>0</v>
      </c>
      <c r="T84" s="72">
        <f t="shared" si="7"/>
        <v>0</v>
      </c>
      <c r="U84" s="72"/>
      <c r="V84" s="72"/>
      <c r="W84" s="72">
        <f t="shared" ref="W84:AO84" si="8">SUM(W82:W83)</f>
        <v>0</v>
      </c>
      <c r="X84" s="72">
        <f t="shared" si="8"/>
        <v>0</v>
      </c>
      <c r="Y84" s="72">
        <f t="shared" si="8"/>
        <v>0</v>
      </c>
      <c r="Z84" s="72">
        <f t="shared" si="8"/>
        <v>0</v>
      </c>
      <c r="AA84" s="72">
        <f t="shared" si="8"/>
        <v>0</v>
      </c>
      <c r="AB84" s="72">
        <f t="shared" si="8"/>
        <v>0</v>
      </c>
      <c r="AC84" s="72">
        <f t="shared" si="8"/>
        <v>0</v>
      </c>
      <c r="AD84" s="72">
        <f t="shared" si="8"/>
        <v>0</v>
      </c>
      <c r="AE84" s="72">
        <f t="shared" si="8"/>
        <v>0</v>
      </c>
      <c r="AF84" s="72">
        <f t="shared" si="8"/>
        <v>0</v>
      </c>
      <c r="AG84" s="72">
        <f t="shared" si="8"/>
        <v>0</v>
      </c>
      <c r="AH84" s="72">
        <f t="shared" si="8"/>
        <v>0</v>
      </c>
      <c r="AI84" s="72">
        <f t="shared" si="8"/>
        <v>0</v>
      </c>
      <c r="AJ84" s="72">
        <f t="shared" si="8"/>
        <v>0</v>
      </c>
      <c r="AK84" s="72">
        <f t="shared" si="8"/>
        <v>0</v>
      </c>
      <c r="AL84" s="72">
        <f t="shared" si="8"/>
        <v>0</v>
      </c>
      <c r="AM84" s="72">
        <f t="shared" si="8"/>
        <v>0</v>
      </c>
      <c r="AN84" s="72">
        <f t="shared" si="8"/>
        <v>0</v>
      </c>
      <c r="AO84" s="72">
        <f t="shared" si="8"/>
        <v>0</v>
      </c>
      <c r="AP84" s="72"/>
      <c r="AQ84" s="72">
        <f t="shared" ref="AQ84:AV84" si="9">SUM(AQ82:AQ83)</f>
        <v>0</v>
      </c>
      <c r="AR84" s="72">
        <f t="shared" si="9"/>
        <v>0</v>
      </c>
      <c r="AS84" s="72">
        <f t="shared" si="9"/>
        <v>0</v>
      </c>
      <c r="AT84" s="72">
        <f t="shared" si="9"/>
        <v>54</v>
      </c>
      <c r="AU84" s="72">
        <f t="shared" si="9"/>
        <v>18</v>
      </c>
      <c r="AV84" s="72">
        <f t="shared" si="9"/>
        <v>20</v>
      </c>
      <c r="AW84" s="76"/>
      <c r="AX84" s="76"/>
      <c r="AY84" s="76"/>
      <c r="AZ84" s="76"/>
      <c r="BA84" s="76"/>
      <c r="BB84" s="76"/>
      <c r="BC84" s="76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</row>
    <row r="85" spans="1:145" s="93" customFormat="1" ht="30" customHeight="1" thickBot="1" x14ac:dyDescent="0.3">
      <c r="A85" s="241" t="s">
        <v>117</v>
      </c>
      <c r="B85" s="242"/>
      <c r="C85" s="164"/>
      <c r="D85" s="164"/>
      <c r="E85" s="164">
        <f>SUM(E84,E77,E71,E64,E44,E26)</f>
        <v>1262</v>
      </c>
      <c r="F85" s="164">
        <f>SUM(F26,F44,F64,F71,F77,F84)</f>
        <v>419</v>
      </c>
      <c r="G85" s="164">
        <f>SUM(G26,G44,G64,G77,G84)</f>
        <v>303</v>
      </c>
      <c r="H85" s="164">
        <f>SUM(H84,H26,H44,H64)</f>
        <v>198</v>
      </c>
      <c r="I85" s="164">
        <f>SUM(I26,I44,I64)</f>
        <v>270</v>
      </c>
      <c r="J85" s="164">
        <f>SUM(J26,J44,J64,J84)</f>
        <v>72</v>
      </c>
      <c r="K85" s="164"/>
      <c r="L85" s="164"/>
      <c r="M85" s="164">
        <f>SUM(M84,M80,M77,M71,M64,M44,M26)</f>
        <v>210</v>
      </c>
      <c r="N85" s="164">
        <f>SUM(N26,N44,N64)</f>
        <v>81</v>
      </c>
      <c r="O85" s="164">
        <f>SUM(O26,O44,O64,O77)</f>
        <v>63</v>
      </c>
      <c r="P85" s="164">
        <f>SUM(P26,P44,P64,P71,P77,P84)</f>
        <v>36</v>
      </c>
      <c r="Q85" s="164">
        <f>SUM(Q26,Q44,Q64,Q71,Q77,Q84)</f>
        <v>45</v>
      </c>
      <c r="R85" s="164">
        <f>SUM(R26,R44,R64,R71,R77,R84)</f>
        <v>30</v>
      </c>
      <c r="S85" s="164">
        <f>SUM(S26,S44,S64,S71,S77,S80,S84)</f>
        <v>83</v>
      </c>
      <c r="T85" s="164">
        <f>SUM(T26,T44,T64,T71,T77,T80,T84)</f>
        <v>54</v>
      </c>
      <c r="U85" s="164">
        <f>SUM(U26,U44,U64,U84)</f>
        <v>63</v>
      </c>
      <c r="V85" s="164">
        <v>9</v>
      </c>
      <c r="W85" s="164">
        <f>SUM(W26,W44,W64,W71,W77,W84)</f>
        <v>18</v>
      </c>
      <c r="X85" s="164">
        <f>SUM(X26,X65,X71)</f>
        <v>30</v>
      </c>
      <c r="Y85" s="164">
        <f>SUM(Y26,Y44,Y64,Y71,Y77,Y84)</f>
        <v>69</v>
      </c>
      <c r="Z85" s="164">
        <f>SUM(Z26,Z44,Z64,Z71,Z77,Z84)</f>
        <v>33</v>
      </c>
      <c r="AA85" s="164">
        <f>SUM(AA26,AA44)</f>
        <v>18</v>
      </c>
      <c r="AB85" s="164">
        <f>SUM(AB26,AB44,AB64,AB71,AB77,AB84)</f>
        <v>27</v>
      </c>
      <c r="AC85" s="164">
        <f>SUM(AC26,AC65,AC71,AC77,AC80,AC84)</f>
        <v>29.5</v>
      </c>
      <c r="AD85" s="164">
        <f>SUM(AD26,AD44,AD64,AD71,AD77,AD84)</f>
        <v>18</v>
      </c>
      <c r="AE85" s="164">
        <f>SUM(AE65,AE77)</f>
        <v>24</v>
      </c>
      <c r="AF85" s="164">
        <f>SUM(AF26,AF44,AF64,AF71,AF77,AF84)</f>
        <v>0</v>
      </c>
      <c r="AG85" s="164">
        <f>SUM(AG26,AG44,AG64,AG71,AG77,AG80,AG84)</f>
        <v>36</v>
      </c>
      <c r="AH85" s="164">
        <f>SUM(AH26,AH44,AH64,AH71,AH77,AH84)</f>
        <v>18</v>
      </c>
      <c r="AI85" s="164">
        <f>SUM(AI26,AI44,AI77,AI80)</f>
        <v>30.5</v>
      </c>
      <c r="AJ85" s="164">
        <f>SUM(AJ26,AJ44,AJ64,AJ71,AJ77,AJ84)</f>
        <v>60</v>
      </c>
      <c r="AK85" s="164">
        <f>SUM(AK26,AK44,AK64,AK71,AK77,AK84)</f>
        <v>15</v>
      </c>
      <c r="AL85" s="164">
        <f>SUM(AL26,AL44,AL64,AL71,AL77,AL80,AL84)</f>
        <v>90</v>
      </c>
      <c r="AM85" s="141">
        <f>SUM(AM26,AM44,AM64,AM71,AM77,AM80)</f>
        <v>30</v>
      </c>
      <c r="AN85" s="164">
        <f>SUM(AN26,AN44,AN64,AN71,AN77)</f>
        <v>81</v>
      </c>
      <c r="AO85" s="164">
        <f>SUM(AO65,AO77)</f>
        <v>42</v>
      </c>
      <c r="AP85" s="164">
        <f>SUM(AP26,AP44,AP64)</f>
        <v>54</v>
      </c>
      <c r="AQ85" s="164">
        <f>SUM(AQ26,AQ44,AQ64,AQ84)</f>
        <v>27</v>
      </c>
      <c r="AR85" s="141">
        <f>SUM(AR26,AR44,AR64,AR71,AR77,AR80)</f>
        <v>30</v>
      </c>
      <c r="AS85" s="164">
        <f>SUM(AS26,AS44,AS64,AS71,AS77,AS84)</f>
        <v>0</v>
      </c>
      <c r="AT85" s="164">
        <f>SUM(AT26,AT44,AT64,AT71,AT77,AT84)</f>
        <v>54</v>
      </c>
      <c r="AU85" s="164">
        <f>SUM(AU26,AU44,AU64,AU77,AU84)</f>
        <v>18</v>
      </c>
      <c r="AV85" s="164">
        <f>SUM(AV80,AV84)</f>
        <v>30</v>
      </c>
      <c r="AW85" s="80" t="s">
        <v>118</v>
      </c>
      <c r="AX85"/>
      <c r="AY85" s="125" t="e">
        <f>SUM(AX19:AX25,AZ19:AZ25,BB19:BB25,AX29:AX43,AZ29:AZ43,BB29:BB43,AX47,AZ47,BB47,AX50,AZ50,BB50,AX53,AZ53,BB53,AX56,AZ56,BB56,AX59,AZ59,BB59,AX62,AZ62,BB62,AX68,AZ68,BB68,AX70,AZ70,BB70,AX74,AZ74,BB74,AX76,AZ76,BB76,#REF!,#REF!,#REF!,AX79,AZ79,BB79,AX82,AZ82,BB82,#REF!,#REF!,#REF!,AX83,AZ83,BB83)</f>
        <v>#REF!</v>
      </c>
      <c r="AZ85" s="125"/>
      <c r="BA85" s="12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</row>
    <row r="86" spans="1:145" s="94" customFormat="1" ht="13.5" customHeight="1" x14ac:dyDescent="0.25">
      <c r="A86" s="229" t="s">
        <v>119</v>
      </c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2"/>
      <c r="N86" s="220">
        <f>SUM(N85:Q85)</f>
        <v>225</v>
      </c>
      <c r="O86" s="221"/>
      <c r="P86" s="221"/>
      <c r="Q86" s="221"/>
      <c r="R86" s="222"/>
      <c r="S86" s="220">
        <f>SUM(S85:W85)</f>
        <v>227</v>
      </c>
      <c r="T86" s="221"/>
      <c r="U86" s="221"/>
      <c r="V86" s="221"/>
      <c r="W86" s="221"/>
      <c r="X86" s="222"/>
      <c r="Y86" s="226">
        <f>SUM(Y85:AB85)</f>
        <v>147</v>
      </c>
      <c r="Z86" s="227"/>
      <c r="AA86" s="227"/>
      <c r="AB86" s="227"/>
      <c r="AC86" s="228"/>
      <c r="AD86" s="226">
        <f>SUM(AD85:AH85)</f>
        <v>96</v>
      </c>
      <c r="AE86" s="227"/>
      <c r="AF86" s="227"/>
      <c r="AG86" s="227"/>
      <c r="AH86" s="227"/>
      <c r="AI86" s="228"/>
      <c r="AJ86" s="226">
        <f>SUM(AJ85:AL85)</f>
        <v>165</v>
      </c>
      <c r="AK86" s="227"/>
      <c r="AL86" s="227"/>
      <c r="AM86" s="228"/>
      <c r="AN86" s="226">
        <f>SUM(AN85:AQ85)</f>
        <v>204</v>
      </c>
      <c r="AO86" s="227"/>
      <c r="AP86" s="227"/>
      <c r="AQ86" s="227"/>
      <c r="AR86" s="228"/>
      <c r="AS86" s="226">
        <f>SUM(AS85:AU85)</f>
        <v>72</v>
      </c>
      <c r="AT86" s="227"/>
      <c r="AU86" s="227"/>
      <c r="AV86" s="228"/>
      <c r="AW86" s="76"/>
      <c r="AX86" s="88"/>
      <c r="AY86" s="76"/>
      <c r="AZ86" s="76"/>
      <c r="BA86" s="76"/>
      <c r="BB86" s="88"/>
      <c r="BC86" s="88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</row>
    <row r="87" spans="1:145" s="94" customFormat="1" ht="13.5" customHeight="1" x14ac:dyDescent="0.25">
      <c r="A87" s="231" t="s">
        <v>120</v>
      </c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5"/>
      <c r="N87" s="223">
        <v>4</v>
      </c>
      <c r="O87" s="224"/>
      <c r="P87" s="224"/>
      <c r="Q87" s="224"/>
      <c r="R87" s="225"/>
      <c r="S87" s="223">
        <v>2</v>
      </c>
      <c r="T87" s="224"/>
      <c r="U87" s="224"/>
      <c r="V87" s="224"/>
      <c r="W87" s="224"/>
      <c r="X87" s="225"/>
      <c r="Y87" s="223">
        <v>2</v>
      </c>
      <c r="Z87" s="224"/>
      <c r="AA87" s="224"/>
      <c r="AB87" s="224"/>
      <c r="AC87" s="225"/>
      <c r="AD87" s="223">
        <v>3</v>
      </c>
      <c r="AE87" s="224"/>
      <c r="AF87" s="224"/>
      <c r="AG87" s="224"/>
      <c r="AH87" s="224"/>
      <c r="AI87" s="225"/>
      <c r="AJ87" s="223">
        <v>2</v>
      </c>
      <c r="AK87" s="224"/>
      <c r="AL87" s="224"/>
      <c r="AM87" s="225"/>
      <c r="AN87" s="223">
        <v>2</v>
      </c>
      <c r="AO87" s="224"/>
      <c r="AP87" s="224"/>
      <c r="AQ87" s="224"/>
      <c r="AR87" s="225"/>
      <c r="AS87" s="223">
        <f>COUNTIF($C19:$C83,7)</f>
        <v>0</v>
      </c>
      <c r="AT87" s="224"/>
      <c r="AU87" s="224"/>
      <c r="AV87" s="225"/>
      <c r="AW87" s="76"/>
      <c r="AX87" s="88"/>
      <c r="AY87" s="76"/>
      <c r="AZ87" s="76"/>
      <c r="BA87" s="76"/>
      <c r="BB87" s="88"/>
      <c r="BC87" s="88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</row>
    <row r="88" spans="1:145" s="96" customFormat="1" ht="13.5" customHeight="1" thickBot="1" x14ac:dyDescent="0.3">
      <c r="A88" s="230" t="s">
        <v>121</v>
      </c>
      <c r="B88" s="216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7"/>
      <c r="N88" s="215">
        <f>SUM(R85)</f>
        <v>30</v>
      </c>
      <c r="O88" s="216"/>
      <c r="P88" s="216"/>
      <c r="Q88" s="216"/>
      <c r="R88" s="217"/>
      <c r="S88" s="215">
        <f>SUM(X85)</f>
        <v>30</v>
      </c>
      <c r="T88" s="216"/>
      <c r="U88" s="216"/>
      <c r="V88" s="216"/>
      <c r="W88" s="216"/>
      <c r="X88" s="217"/>
      <c r="Y88" s="215">
        <f>SUM(AC85)</f>
        <v>29.5</v>
      </c>
      <c r="Z88" s="216"/>
      <c r="AA88" s="216"/>
      <c r="AB88" s="216"/>
      <c r="AC88" s="217"/>
      <c r="AD88" s="215">
        <f>SUM(AI85)</f>
        <v>30.5</v>
      </c>
      <c r="AE88" s="216"/>
      <c r="AF88" s="216"/>
      <c r="AG88" s="216"/>
      <c r="AH88" s="216"/>
      <c r="AI88" s="217"/>
      <c r="AJ88" s="293">
        <f>SUM(AM85)</f>
        <v>30</v>
      </c>
      <c r="AK88" s="294"/>
      <c r="AL88" s="294"/>
      <c r="AM88" s="295"/>
      <c r="AN88" s="293">
        <f>SUM(AR85)</f>
        <v>30</v>
      </c>
      <c r="AO88" s="294"/>
      <c r="AP88" s="294"/>
      <c r="AQ88" s="294"/>
      <c r="AR88" s="295"/>
      <c r="AS88" s="215">
        <f>SUM(AV85)</f>
        <v>30</v>
      </c>
      <c r="AT88" s="216"/>
      <c r="AU88" s="216"/>
      <c r="AV88" s="217"/>
      <c r="AW88" s="95"/>
      <c r="AX88" s="95"/>
      <c r="AY88" s="95"/>
      <c r="AZ88" s="95"/>
      <c r="BA88" s="95"/>
      <c r="BB88" s="95"/>
      <c r="BC88" s="95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</row>
    <row r="89" spans="1:145" s="24" customFormat="1" ht="12.75" customHeight="1" x14ac:dyDescent="0.25">
      <c r="A89" s="218" t="s">
        <v>122</v>
      </c>
      <c r="B89" s="218"/>
      <c r="C89" s="218"/>
      <c r="D89" s="26"/>
      <c r="E89" s="26"/>
      <c r="F89" s="153"/>
      <c r="G89" s="153"/>
      <c r="H89" s="153"/>
      <c r="I89" s="153"/>
      <c r="J89" s="153"/>
      <c r="K89" s="153"/>
      <c r="L89" s="153"/>
      <c r="M89" s="38"/>
      <c r="N89" s="153"/>
      <c r="O89" s="153"/>
      <c r="P89" s="153"/>
      <c r="Q89" s="153"/>
      <c r="R89" s="38"/>
      <c r="S89" s="153"/>
      <c r="T89" s="153"/>
      <c r="U89" s="153"/>
      <c r="V89" s="159"/>
      <c r="W89" s="153"/>
      <c r="X89" s="38"/>
      <c r="Y89" s="153"/>
      <c r="Z89" s="153"/>
      <c r="AA89" s="153"/>
      <c r="AB89" s="153"/>
      <c r="AC89" s="38"/>
      <c r="AD89" s="153"/>
      <c r="AE89" s="153"/>
      <c r="AF89" s="153"/>
      <c r="AG89" s="153"/>
      <c r="AH89" s="153"/>
      <c r="AI89" s="38"/>
      <c r="AJ89" s="153"/>
      <c r="AK89" s="153"/>
      <c r="AL89" s="153"/>
      <c r="AM89" s="38"/>
      <c r="AN89" s="153"/>
      <c r="AO89" s="153"/>
      <c r="AP89" s="153"/>
      <c r="AQ89" s="153"/>
      <c r="AR89" s="45"/>
      <c r="AS89" s="23"/>
      <c r="AT89" s="23"/>
      <c r="AU89" s="23"/>
      <c r="AV89" s="45"/>
      <c r="AW89" s="103"/>
      <c r="AX89" s="7"/>
      <c r="AY89" s="103"/>
      <c r="AZ89" s="103"/>
      <c r="BA89" s="103"/>
      <c r="BB89" s="7"/>
      <c r="BC89" s="7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</row>
    <row r="90" spans="1:145" s="24" customFormat="1" ht="28.5" customHeight="1" x14ac:dyDescent="0.25">
      <c r="A90" s="219" t="s">
        <v>123</v>
      </c>
      <c r="B90" s="219"/>
      <c r="C90" s="219"/>
      <c r="D90" s="219"/>
      <c r="E90" s="219"/>
      <c r="F90" s="153"/>
      <c r="G90" s="153"/>
      <c r="H90" s="153"/>
      <c r="I90" s="153"/>
      <c r="J90" s="153"/>
      <c r="K90" s="153"/>
      <c r="L90" s="153"/>
      <c r="M90" s="38"/>
      <c r="N90" s="153"/>
      <c r="O90" s="153"/>
      <c r="P90" s="153"/>
      <c r="Q90" s="153"/>
      <c r="R90" s="38"/>
      <c r="S90" s="153"/>
      <c r="T90" s="153"/>
      <c r="U90" s="153"/>
      <c r="V90" s="159"/>
      <c r="W90" s="153"/>
      <c r="X90" s="38"/>
      <c r="Y90" s="153"/>
      <c r="Z90" s="153"/>
      <c r="AA90" s="153"/>
      <c r="AB90" s="153"/>
      <c r="AC90" s="38"/>
      <c r="AD90" s="153"/>
      <c r="AE90" s="153"/>
      <c r="AF90" s="153"/>
      <c r="AG90" s="153"/>
      <c r="AH90" s="153"/>
      <c r="AI90" s="38"/>
      <c r="AJ90" s="153"/>
      <c r="AK90" s="153"/>
      <c r="AL90" s="153"/>
      <c r="AM90" s="38"/>
      <c r="AN90" s="153"/>
      <c r="AO90" s="153"/>
      <c r="AP90" s="153"/>
      <c r="AQ90" s="153"/>
      <c r="AR90" s="39"/>
      <c r="AS90" s="15"/>
      <c r="AT90" s="15"/>
      <c r="AU90" s="15"/>
      <c r="AV90" s="39"/>
      <c r="AW90" s="103"/>
      <c r="AX90" s="7" t="e">
        <f>SUM(AX19:AX25,AX29:AX43,AX47,AX50,AX53,AX56,AX59,AX62,AX68,AX70,AX74,AX76,AX79,AX82,#REF!,AX83)</f>
        <v>#REF!</v>
      </c>
      <c r="AY90" s="103"/>
      <c r="AZ90" s="103"/>
      <c r="BA90" s="103"/>
      <c r="BB90" s="7" t="e">
        <f>SUM(BB82:BB89,BB19:BB25,BB29:BB43,BB47,BB50,BB53,BB56,BB59,BB62,BB68,BB70,BB75,BB76,#REF!,BB79)</f>
        <v>#REF!</v>
      </c>
      <c r="BC90" s="7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</row>
    <row r="91" spans="1:145" s="24" customFormat="1" ht="15" customHeight="1" x14ac:dyDescent="0.25">
      <c r="A91" s="232" t="s">
        <v>124</v>
      </c>
      <c r="B91" s="232"/>
      <c r="C91" s="233" t="s">
        <v>125</v>
      </c>
      <c r="D91" s="233"/>
      <c r="E91" s="149" t="s">
        <v>126</v>
      </c>
      <c r="F91" s="153"/>
      <c r="G91" s="153"/>
      <c r="H91" s="153"/>
      <c r="I91" s="153"/>
      <c r="J91" s="153"/>
      <c r="K91" s="25"/>
      <c r="L91" s="25"/>
      <c r="M91" s="36"/>
      <c r="N91" s="25"/>
      <c r="O91" s="25"/>
      <c r="P91" s="25"/>
      <c r="Q91" s="25"/>
      <c r="R91" s="36"/>
      <c r="S91" s="25"/>
      <c r="T91" s="25"/>
      <c r="U91" s="25"/>
      <c r="V91" s="25"/>
      <c r="W91" s="25"/>
      <c r="X91" s="36"/>
      <c r="Y91" s="25"/>
      <c r="Z91" s="25"/>
      <c r="AA91" s="25"/>
      <c r="AB91" s="25"/>
      <c r="AC91" s="36"/>
      <c r="AD91" s="30"/>
      <c r="AE91" s="30"/>
      <c r="AF91" s="30"/>
      <c r="AG91" s="30"/>
      <c r="AH91" s="30"/>
      <c r="AI91" s="37"/>
      <c r="AJ91" s="31"/>
      <c r="AK91" s="31"/>
      <c r="AL91" s="31"/>
      <c r="AM91" s="37"/>
      <c r="AN91" s="25"/>
      <c r="AO91" s="291" t="s">
        <v>127</v>
      </c>
      <c r="AP91" s="291"/>
      <c r="AQ91" s="291"/>
      <c r="AR91" s="291"/>
      <c r="AS91" s="290" t="s">
        <v>128</v>
      </c>
      <c r="AT91" s="290"/>
      <c r="AU91" s="290"/>
      <c r="AV91" s="290"/>
      <c r="AW91" s="103"/>
      <c r="AX91" s="7"/>
      <c r="AY91" s="103"/>
      <c r="AZ91" s="103" t="e">
        <f>SUM(AZ19:AZ25,AZ30:AZ43,AZ47,AZ50,AZ53,AZ56,AZ59,AZ62,AZ68,AZ74,AZ76,AZ79,AZ82,#REF!,AZ83)</f>
        <v>#REF!</v>
      </c>
      <c r="BA91" s="103"/>
      <c r="BB91" s="7"/>
      <c r="BC91" s="7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</row>
    <row r="92" spans="1:145" s="24" customFormat="1" ht="15" customHeight="1" x14ac:dyDescent="0.25">
      <c r="A92" s="148">
        <v>1</v>
      </c>
      <c r="B92" s="16" t="s">
        <v>129</v>
      </c>
      <c r="C92" s="214">
        <v>1</v>
      </c>
      <c r="D92" s="214"/>
      <c r="E92" s="148">
        <v>4</v>
      </c>
      <c r="F92" s="153"/>
      <c r="G92" s="153"/>
      <c r="H92" s="153"/>
      <c r="I92" s="153"/>
      <c r="J92" s="153"/>
      <c r="K92" s="26"/>
      <c r="L92" s="26"/>
      <c r="M92" s="36"/>
      <c r="N92" s="26"/>
      <c r="O92" s="26"/>
      <c r="P92" s="26"/>
      <c r="Q92" s="26"/>
      <c r="R92" s="36"/>
      <c r="S92" s="26"/>
      <c r="T92" s="26"/>
      <c r="U92" s="26"/>
      <c r="V92" s="26"/>
      <c r="W92" s="26"/>
      <c r="X92" s="36"/>
      <c r="Y92" s="26"/>
      <c r="Z92" s="26"/>
      <c r="AA92" s="26"/>
      <c r="AB92" s="26"/>
      <c r="AC92" s="43"/>
      <c r="AD92" s="30"/>
      <c r="AE92" s="30"/>
      <c r="AF92" s="30"/>
      <c r="AG92" s="30"/>
      <c r="AH92" s="30"/>
      <c r="AI92" s="37"/>
      <c r="AJ92" s="31"/>
      <c r="AK92" s="31"/>
      <c r="AL92" s="31"/>
      <c r="AM92" s="37"/>
      <c r="AN92" s="26"/>
      <c r="AO92" s="291"/>
      <c r="AP92" s="291"/>
      <c r="AQ92" s="291"/>
      <c r="AR92" s="291"/>
      <c r="AS92" s="290"/>
      <c r="AT92" s="290"/>
      <c r="AU92" s="290"/>
      <c r="AV92" s="290"/>
      <c r="AW92" s="103"/>
      <c r="AX92" s="7"/>
      <c r="AY92" s="103"/>
      <c r="AZ92" s="103"/>
      <c r="BA92" s="103"/>
      <c r="BB92" s="7"/>
      <c r="BC92" s="7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</row>
    <row r="93" spans="1:145" s="24" customFormat="1" ht="24" customHeight="1" x14ac:dyDescent="0.25">
      <c r="A93" s="147">
        <v>2</v>
      </c>
      <c r="B93" s="6" t="s">
        <v>130</v>
      </c>
      <c r="C93" s="213">
        <v>1</v>
      </c>
      <c r="D93" s="213"/>
      <c r="E93" s="147">
        <v>2</v>
      </c>
      <c r="F93" s="153"/>
      <c r="G93" s="153"/>
      <c r="H93" s="153"/>
      <c r="I93" s="153"/>
      <c r="J93" s="153"/>
      <c r="K93" s="26"/>
      <c r="L93" s="26"/>
      <c r="M93" s="36"/>
      <c r="N93" s="26"/>
      <c r="O93" s="26"/>
      <c r="P93" s="26"/>
      <c r="Q93" s="26"/>
      <c r="R93" s="36"/>
      <c r="S93" s="26"/>
      <c r="T93" s="26"/>
      <c r="U93" s="26"/>
      <c r="V93" s="26"/>
      <c r="W93" s="26"/>
      <c r="X93" s="36"/>
      <c r="Y93" s="26"/>
      <c r="Z93" s="26"/>
      <c r="AA93" s="26"/>
      <c r="AB93" s="26"/>
      <c r="AC93" s="43"/>
      <c r="AD93" s="32"/>
      <c r="AE93" s="32"/>
      <c r="AF93" s="32"/>
      <c r="AG93" s="132"/>
      <c r="AH93" s="32"/>
      <c r="AI93" s="44"/>
      <c r="AJ93" s="33"/>
      <c r="AK93" s="33"/>
      <c r="AL93" s="33"/>
      <c r="AM93" s="44"/>
      <c r="AN93" s="33"/>
      <c r="AO93" s="291"/>
      <c r="AP93" s="291"/>
      <c r="AQ93" s="291"/>
      <c r="AR93" s="291"/>
      <c r="AS93" s="290"/>
      <c r="AT93" s="290"/>
      <c r="AU93" s="290"/>
      <c r="AV93" s="290"/>
      <c r="AW93" s="103"/>
      <c r="AX93" s="7"/>
      <c r="AY93" s="103"/>
      <c r="AZ93" s="103"/>
      <c r="BA93" s="103"/>
      <c r="BB93" s="7"/>
      <c r="BC93" s="7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</row>
    <row r="94" spans="1:145" s="24" customFormat="1" ht="15" customHeight="1" x14ac:dyDescent="0.25">
      <c r="A94" s="15"/>
      <c r="B94" s="15"/>
      <c r="C94" s="15"/>
      <c r="D94" s="15"/>
      <c r="E94" s="15"/>
      <c r="F94" s="153"/>
      <c r="G94" s="153"/>
      <c r="H94" s="153"/>
      <c r="I94" s="153"/>
      <c r="J94" s="153"/>
      <c r="K94" s="15"/>
      <c r="L94" s="15"/>
      <c r="M94" s="39"/>
      <c r="N94" s="15"/>
      <c r="O94" s="15"/>
      <c r="P94" s="15"/>
      <c r="Q94" s="15"/>
      <c r="R94" s="39"/>
      <c r="S94" s="15"/>
      <c r="T94" s="15"/>
      <c r="U94" s="15"/>
      <c r="V94" s="15"/>
      <c r="W94" s="15"/>
      <c r="X94" s="39"/>
      <c r="Y94" s="15"/>
      <c r="Z94" s="15"/>
      <c r="AA94" s="15"/>
      <c r="AB94" s="15"/>
      <c r="AC94" s="43"/>
      <c r="AD94" s="32"/>
      <c r="AE94" s="32"/>
      <c r="AF94" s="32"/>
      <c r="AG94" s="32"/>
      <c r="AH94" s="32"/>
      <c r="AI94" s="37"/>
      <c r="AJ94" s="34"/>
      <c r="AK94" s="34"/>
      <c r="AL94" s="34"/>
      <c r="AM94" s="44"/>
      <c r="AN94" s="33"/>
      <c r="AO94" s="292">
        <v>1</v>
      </c>
      <c r="AP94" s="292"/>
      <c r="AQ94" s="292"/>
      <c r="AR94" s="292"/>
      <c r="AS94" s="213">
        <v>12</v>
      </c>
      <c r="AT94" s="213"/>
      <c r="AU94" s="213"/>
      <c r="AV94" s="213"/>
      <c r="AW94" s="103"/>
      <c r="AX94" s="7"/>
      <c r="AY94" s="103"/>
      <c r="AZ94" s="103"/>
      <c r="BA94" s="103"/>
      <c r="BB94" s="7"/>
      <c r="BC94" s="7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</row>
    <row r="95" spans="1:145" s="24" customFormat="1" ht="15" customHeight="1" x14ac:dyDescent="0.25">
      <c r="A95" s="15"/>
      <c r="B95" s="15"/>
      <c r="C95" s="15"/>
      <c r="D95" s="15"/>
      <c r="E95" s="15"/>
      <c r="F95" s="153"/>
      <c r="G95" s="153"/>
      <c r="H95" s="153"/>
      <c r="I95" s="153"/>
      <c r="J95" s="153"/>
      <c r="K95" s="15"/>
      <c r="L95" s="15"/>
      <c r="M95" s="39"/>
      <c r="N95" s="15"/>
      <c r="O95" s="15"/>
      <c r="P95" s="15"/>
      <c r="Q95" s="15"/>
      <c r="R95" s="39"/>
      <c r="S95" s="15"/>
      <c r="T95" s="15"/>
      <c r="U95" s="15"/>
      <c r="V95" s="15"/>
      <c r="W95" s="15"/>
      <c r="X95" s="39"/>
      <c r="Y95" s="15"/>
      <c r="Z95" s="15"/>
      <c r="AA95" s="15"/>
      <c r="AB95" s="15"/>
      <c r="AC95" s="43"/>
      <c r="AD95" s="32"/>
      <c r="AE95" s="32"/>
      <c r="AF95" s="32"/>
      <c r="AG95" s="32"/>
      <c r="AH95" s="32"/>
      <c r="AI95" s="37"/>
      <c r="AJ95" s="34"/>
      <c r="AK95" s="34"/>
      <c r="AL95" s="34"/>
      <c r="AM95" s="44"/>
      <c r="AN95" s="33"/>
      <c r="AO95" s="296">
        <v>2</v>
      </c>
      <c r="AP95" s="297"/>
      <c r="AQ95" s="297"/>
      <c r="AR95" s="298"/>
      <c r="AS95" s="299">
        <v>12</v>
      </c>
      <c r="AT95" s="300"/>
      <c r="AU95" s="300"/>
      <c r="AV95" s="301"/>
      <c r="AW95" s="103"/>
      <c r="AX95" s="7"/>
      <c r="AY95" s="103"/>
      <c r="AZ95" s="103"/>
      <c r="BA95" s="103"/>
      <c r="BB95" s="7"/>
      <c r="BC95" s="7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</row>
    <row r="96" spans="1:145" s="24" customFormat="1" ht="15" customHeight="1" x14ac:dyDescent="0.25">
      <c r="A96" s="15"/>
      <c r="B96" s="15"/>
      <c r="C96" s="15"/>
      <c r="D96" s="15"/>
      <c r="E96" s="15"/>
      <c r="F96" s="153"/>
      <c r="G96" s="153"/>
      <c r="H96" s="153"/>
      <c r="I96" s="153"/>
      <c r="J96" s="153"/>
      <c r="K96" s="15"/>
      <c r="L96" s="15"/>
      <c r="M96" s="39"/>
      <c r="N96" s="15"/>
      <c r="O96" s="15"/>
      <c r="P96" s="15"/>
      <c r="Q96" s="15"/>
      <c r="R96" s="39"/>
      <c r="S96" s="15"/>
      <c r="T96" s="15"/>
      <c r="U96" s="15"/>
      <c r="V96" s="15"/>
      <c r="W96" s="15"/>
      <c r="X96" s="39"/>
      <c r="Y96" s="15"/>
      <c r="Z96" s="15"/>
      <c r="AA96" s="15"/>
      <c r="AB96" s="15"/>
      <c r="AC96" s="43"/>
      <c r="AD96" s="32"/>
      <c r="AE96" s="32"/>
      <c r="AF96" s="32"/>
      <c r="AG96" s="32"/>
      <c r="AH96" s="32"/>
      <c r="AI96" s="37"/>
      <c r="AJ96" s="34"/>
      <c r="AK96" s="34"/>
      <c r="AL96" s="34"/>
      <c r="AM96" s="44"/>
      <c r="AN96" s="33"/>
      <c r="AO96" s="296">
        <v>3</v>
      </c>
      <c r="AP96" s="297"/>
      <c r="AQ96" s="297"/>
      <c r="AR96" s="298"/>
      <c r="AS96" s="299">
        <v>12</v>
      </c>
      <c r="AT96" s="300"/>
      <c r="AU96" s="300"/>
      <c r="AV96" s="301"/>
      <c r="AW96" s="103"/>
      <c r="AX96" s="7"/>
      <c r="AY96" s="103"/>
      <c r="AZ96" s="103"/>
      <c r="BA96" s="103"/>
      <c r="BB96" s="7"/>
      <c r="BC96" s="7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</row>
    <row r="97" spans="1:145" s="24" customFormat="1" ht="15" customHeight="1" x14ac:dyDescent="0.25">
      <c r="A97" s="15"/>
      <c r="B97" s="15"/>
      <c r="C97" s="15"/>
      <c r="D97" s="15"/>
      <c r="E97" s="15"/>
      <c r="F97" s="153"/>
      <c r="G97" s="153"/>
      <c r="H97" s="153"/>
      <c r="I97" s="153"/>
      <c r="J97" s="153"/>
      <c r="K97" s="15"/>
      <c r="L97" s="15"/>
      <c r="M97" s="39"/>
      <c r="N97" s="15"/>
      <c r="O97" s="15"/>
      <c r="P97" s="15"/>
      <c r="Q97" s="15"/>
      <c r="R97" s="39"/>
      <c r="S97" s="15"/>
      <c r="T97" s="15"/>
      <c r="U97" s="15"/>
      <c r="V97" s="15"/>
      <c r="W97" s="15"/>
      <c r="X97" s="39"/>
      <c r="Y97" s="15"/>
      <c r="Z97" s="15"/>
      <c r="AA97" s="15"/>
      <c r="AB97" s="15"/>
      <c r="AC97" s="43"/>
      <c r="AD97" s="32"/>
      <c r="AE97" s="32"/>
      <c r="AF97" s="32"/>
      <c r="AG97" s="32"/>
      <c r="AH97" s="32"/>
      <c r="AI97" s="37"/>
      <c r="AJ97" s="34"/>
      <c r="AK97" s="34"/>
      <c r="AL97" s="34"/>
      <c r="AM97" s="44"/>
      <c r="AN97" s="33"/>
      <c r="AO97" s="296">
        <v>4</v>
      </c>
      <c r="AP97" s="297"/>
      <c r="AQ97" s="297"/>
      <c r="AR97" s="298"/>
      <c r="AS97" s="299">
        <v>12</v>
      </c>
      <c r="AT97" s="300"/>
      <c r="AU97" s="300"/>
      <c r="AV97" s="301"/>
      <c r="AW97" s="103"/>
      <c r="AX97" s="7"/>
      <c r="AY97" s="103"/>
      <c r="AZ97" s="103"/>
      <c r="BA97" s="103"/>
      <c r="BB97" s="7"/>
      <c r="BC97" s="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</row>
    <row r="98" spans="1:145" s="24" customFormat="1" ht="15" customHeight="1" x14ac:dyDescent="0.25">
      <c r="A98" s="15"/>
      <c r="B98" s="15"/>
      <c r="C98" s="15"/>
      <c r="D98" s="15"/>
      <c r="E98" s="15"/>
      <c r="F98" s="153"/>
      <c r="G98" s="153"/>
      <c r="H98" s="153"/>
      <c r="I98" s="153"/>
      <c r="J98" s="153"/>
      <c r="K98" s="15"/>
      <c r="L98" s="15"/>
      <c r="M98" s="39"/>
      <c r="N98" s="15"/>
      <c r="O98" s="15"/>
      <c r="P98" s="15"/>
      <c r="Q98" s="15"/>
      <c r="R98" s="39"/>
      <c r="S98" s="15"/>
      <c r="T98" s="15"/>
      <c r="U98" s="15"/>
      <c r="V98" s="15"/>
      <c r="W98" s="15"/>
      <c r="X98" s="39"/>
      <c r="Y98" s="15"/>
      <c r="Z98" s="15"/>
      <c r="AA98" s="15"/>
      <c r="AB98" s="15"/>
      <c r="AC98" s="43"/>
      <c r="AD98" s="32"/>
      <c r="AE98" s="32"/>
      <c r="AF98" s="32"/>
      <c r="AG98" s="32"/>
      <c r="AH98" s="32"/>
      <c r="AI98" s="37"/>
      <c r="AJ98" s="34"/>
      <c r="AK98" s="34"/>
      <c r="AL98" s="34"/>
      <c r="AM98" s="44"/>
      <c r="AN98" s="33"/>
      <c r="AO98" s="296">
        <v>5</v>
      </c>
      <c r="AP98" s="297"/>
      <c r="AQ98" s="297"/>
      <c r="AR98" s="298"/>
      <c r="AS98" s="299">
        <v>12</v>
      </c>
      <c r="AT98" s="300"/>
      <c r="AU98" s="300"/>
      <c r="AV98" s="301"/>
      <c r="AW98" s="103"/>
      <c r="AX98" s="7"/>
      <c r="AY98" s="103"/>
      <c r="AZ98" s="103"/>
      <c r="BA98" s="103"/>
      <c r="BB98" s="7"/>
      <c r="BC98" s="7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</row>
    <row r="99" spans="1:145" s="24" customFormat="1" ht="15" customHeight="1" x14ac:dyDescent="0.25">
      <c r="A99" s="7"/>
      <c r="B99" s="7"/>
      <c r="C99" s="8"/>
      <c r="D99" s="8"/>
      <c r="E99" s="153"/>
      <c r="F99" s="153"/>
      <c r="G99" s="153"/>
      <c r="H99" s="153"/>
      <c r="I99" s="153"/>
      <c r="J99" s="153"/>
      <c r="K99" s="153"/>
      <c r="L99" s="153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32"/>
      <c r="Y99" s="32"/>
      <c r="Z99" s="32"/>
      <c r="AA99" s="32"/>
      <c r="AB99" s="32"/>
      <c r="AC99" s="35"/>
      <c r="AD99" s="35"/>
      <c r="AE99" s="35"/>
      <c r="AF99" s="35"/>
      <c r="AG99" s="35"/>
      <c r="AH99" s="33"/>
      <c r="AI99" s="33"/>
      <c r="AJ99" s="33"/>
      <c r="AK99" s="33"/>
      <c r="AL99" s="33"/>
      <c r="AM99" s="15"/>
      <c r="AN99" s="15"/>
      <c r="AO99" s="213">
        <v>6</v>
      </c>
      <c r="AP99" s="213"/>
      <c r="AQ99" s="213"/>
      <c r="AR99" s="213"/>
      <c r="AS99" s="213">
        <v>12</v>
      </c>
      <c r="AT99" s="213"/>
      <c r="AU99" s="213"/>
      <c r="AV99" s="213"/>
      <c r="AW99" s="103"/>
      <c r="AX99" s="7"/>
      <c r="AY99" s="103"/>
      <c r="AZ99" s="103"/>
      <c r="BA99" s="103"/>
      <c r="BB99" s="7"/>
      <c r="BC99" s="7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</row>
    <row r="100" spans="1:145" s="24" customFormat="1" ht="15" customHeight="1" x14ac:dyDescent="0.25">
      <c r="A100" s="7"/>
      <c r="B100" s="7"/>
      <c r="C100" s="8"/>
      <c r="D100" s="8"/>
      <c r="E100" s="153"/>
      <c r="F100" s="153"/>
      <c r="G100" s="153"/>
      <c r="H100" s="153"/>
      <c r="I100" s="153"/>
      <c r="J100" s="153"/>
      <c r="K100" s="153"/>
      <c r="L100" s="153"/>
      <c r="M100" s="15"/>
      <c r="N100" s="15"/>
      <c r="O100" s="15"/>
      <c r="P100" s="15"/>
      <c r="Q100" s="15"/>
      <c r="R100" s="15"/>
      <c r="S100" s="57"/>
      <c r="T100" s="57"/>
      <c r="U100" s="57"/>
      <c r="V100" s="57"/>
      <c r="W100" s="57"/>
      <c r="X100" s="39"/>
      <c r="Y100" s="39"/>
      <c r="Z100" s="39"/>
      <c r="AA100" s="39"/>
      <c r="AB100" s="39"/>
      <c r="AC100" s="58"/>
      <c r="AD100" s="58"/>
      <c r="AE100" s="58"/>
      <c r="AF100" s="58"/>
      <c r="AG100" s="58"/>
      <c r="AH100" s="59"/>
      <c r="AI100" s="59"/>
      <c r="AJ100" s="59"/>
      <c r="AK100" s="59"/>
      <c r="AL100" s="59"/>
      <c r="AM100" s="15"/>
      <c r="AN100" s="15"/>
      <c r="AO100" s="289"/>
      <c r="AP100" s="289"/>
      <c r="AQ100" s="289"/>
      <c r="AR100" s="289"/>
      <c r="AS100" s="289"/>
      <c r="AT100" s="289"/>
      <c r="AU100" s="289"/>
      <c r="AV100" s="289"/>
      <c r="AW100" s="103"/>
      <c r="AX100" s="7"/>
      <c r="AY100" s="103"/>
      <c r="AZ100" s="103"/>
      <c r="BA100" s="103"/>
      <c r="BB100" s="7"/>
      <c r="BC100" s="7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</row>
    <row r="101" spans="1:145" s="24" customFormat="1" ht="15" customHeight="1" x14ac:dyDescent="0.25">
      <c r="A101" s="7"/>
      <c r="B101" s="7"/>
      <c r="C101" s="8"/>
      <c r="D101" s="8"/>
      <c r="E101" s="153"/>
      <c r="F101" s="153"/>
      <c r="G101" s="153"/>
      <c r="H101" s="153"/>
      <c r="I101" s="153"/>
      <c r="J101" s="153"/>
      <c r="K101" s="153"/>
      <c r="L101" s="153"/>
      <c r="M101" s="15"/>
      <c r="N101" s="15"/>
      <c r="O101" s="15"/>
      <c r="P101" s="15"/>
      <c r="Q101" s="15"/>
      <c r="R101" s="15"/>
      <c r="S101" s="57"/>
      <c r="T101" s="57"/>
      <c r="U101" s="57"/>
      <c r="V101" s="57"/>
      <c r="W101" s="57"/>
      <c r="X101" s="39"/>
      <c r="Y101" s="39"/>
      <c r="Z101" s="39"/>
      <c r="AA101" s="39"/>
      <c r="AB101" s="39"/>
      <c r="AC101" s="58"/>
      <c r="AD101" s="58"/>
      <c r="AE101" s="58"/>
      <c r="AF101" s="58"/>
      <c r="AG101" s="58"/>
      <c r="AH101" s="59"/>
      <c r="AI101" s="59"/>
      <c r="AJ101" s="59"/>
      <c r="AK101" s="59"/>
      <c r="AL101" s="59"/>
      <c r="AM101" s="15"/>
      <c r="AN101" s="15"/>
      <c r="AO101" s="289"/>
      <c r="AP101" s="289"/>
      <c r="AQ101" s="289"/>
      <c r="AR101" s="289"/>
      <c r="AS101" s="289"/>
      <c r="AT101" s="289"/>
      <c r="AU101" s="289"/>
      <c r="AV101" s="289"/>
      <c r="AW101" s="103"/>
      <c r="AX101" s="7"/>
      <c r="AY101" s="103"/>
      <c r="AZ101" s="103"/>
      <c r="BA101" s="103"/>
      <c r="BB101" s="7"/>
      <c r="BC101" s="7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</row>
    <row r="102" spans="1:145" s="24" customFormat="1" x14ac:dyDescent="0.25">
      <c r="A102" s="7"/>
      <c r="B102" s="7"/>
      <c r="C102" s="8"/>
      <c r="D102" s="8"/>
      <c r="E102" s="153"/>
      <c r="F102" s="153"/>
      <c r="G102" s="153"/>
      <c r="H102" s="153"/>
      <c r="I102" s="153"/>
      <c r="J102" s="153"/>
      <c r="K102" s="153"/>
      <c r="L102" s="153"/>
      <c r="M102" s="38"/>
      <c r="N102" s="153"/>
      <c r="O102" s="27"/>
      <c r="P102" s="27"/>
      <c r="Q102" s="27"/>
      <c r="R102" s="41"/>
      <c r="S102" s="60"/>
      <c r="T102" s="60"/>
      <c r="U102" s="60"/>
      <c r="V102" s="60"/>
      <c r="W102" s="60"/>
      <c r="X102" s="41"/>
      <c r="Y102" s="60"/>
      <c r="Z102" s="60"/>
      <c r="AA102" s="60"/>
      <c r="AB102" s="60"/>
      <c r="AC102" s="41"/>
      <c r="AD102" s="60"/>
      <c r="AE102" s="60"/>
      <c r="AF102" s="60"/>
      <c r="AG102" s="60"/>
      <c r="AH102" s="60"/>
      <c r="AI102" s="41"/>
      <c r="AJ102" s="60"/>
      <c r="AK102" s="60"/>
      <c r="AL102" s="60"/>
      <c r="AM102" s="41"/>
      <c r="AN102" s="27"/>
      <c r="AO102" s="27"/>
      <c r="AP102" s="27"/>
      <c r="AQ102" s="27"/>
      <c r="AR102" s="41"/>
      <c r="AS102" s="27"/>
      <c r="AT102" s="27"/>
      <c r="AU102" s="27"/>
      <c r="AV102" s="41"/>
      <c r="AW102" s="103"/>
      <c r="AX102" s="7"/>
      <c r="AY102" s="103"/>
      <c r="AZ102" s="103"/>
      <c r="BA102" s="103"/>
      <c r="BB102" s="7"/>
      <c r="BC102" s="7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</row>
    <row r="103" spans="1:145" s="24" customFormat="1" x14ac:dyDescent="0.25">
      <c r="A103" s="7"/>
      <c r="B103" s="7"/>
      <c r="C103" s="8"/>
      <c r="D103" s="8"/>
      <c r="E103" s="153"/>
      <c r="F103" s="153"/>
      <c r="G103" s="153"/>
      <c r="H103" s="153"/>
      <c r="I103" s="153"/>
      <c r="J103" s="153"/>
      <c r="K103" s="153"/>
      <c r="L103" s="153"/>
      <c r="M103" s="38"/>
      <c r="N103" s="153"/>
      <c r="O103" s="27"/>
      <c r="P103" s="27"/>
      <c r="Q103" s="27"/>
      <c r="R103" s="41"/>
      <c r="S103" s="27"/>
      <c r="T103" s="27"/>
      <c r="U103" s="27"/>
      <c r="V103" s="27"/>
      <c r="W103" s="27"/>
      <c r="X103" s="41"/>
      <c r="Y103" s="27"/>
      <c r="Z103" s="27"/>
      <c r="AA103" s="27"/>
      <c r="AB103" s="27"/>
      <c r="AC103" s="41"/>
      <c r="AD103" s="27"/>
      <c r="AE103" s="27"/>
      <c r="AF103" s="27"/>
      <c r="AG103" s="27"/>
      <c r="AH103" s="27"/>
      <c r="AI103" s="41"/>
      <c r="AJ103" s="27"/>
      <c r="AK103" s="27"/>
      <c r="AL103" s="27"/>
      <c r="AM103" s="41"/>
      <c r="AN103" s="27"/>
      <c r="AO103" s="27"/>
      <c r="AP103" s="27"/>
      <c r="AQ103" s="27"/>
      <c r="AR103" s="41"/>
      <c r="AS103" s="27"/>
      <c r="AT103" s="27"/>
      <c r="AU103" s="27"/>
      <c r="AV103" s="41"/>
      <c r="AW103" s="103"/>
      <c r="AX103" s="7"/>
      <c r="AY103" s="103"/>
      <c r="AZ103" s="103"/>
      <c r="BA103" s="103"/>
      <c r="BB103" s="7"/>
      <c r="BC103" s="7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</row>
    <row r="104" spans="1:145" s="7" customFormat="1" x14ac:dyDescent="0.25">
      <c r="C104" s="8"/>
      <c r="D104" s="8"/>
      <c r="E104" s="153"/>
      <c r="F104" s="153"/>
      <c r="G104" s="153"/>
      <c r="H104" s="153"/>
      <c r="I104" s="153"/>
      <c r="J104" s="153"/>
      <c r="K104" s="153"/>
      <c r="L104" s="153"/>
      <c r="M104" s="38"/>
      <c r="N104" s="153"/>
      <c r="O104" s="153"/>
      <c r="P104" s="153"/>
      <c r="Q104" s="153"/>
      <c r="R104" s="38"/>
      <c r="S104" s="153"/>
      <c r="T104" s="153"/>
      <c r="U104" s="153"/>
      <c r="V104" s="159"/>
      <c r="W104" s="153"/>
      <c r="X104" s="38"/>
      <c r="Y104" s="153"/>
      <c r="Z104" s="153"/>
      <c r="AA104" s="153"/>
      <c r="AB104" s="153"/>
      <c r="AC104" s="38"/>
      <c r="AD104" s="153"/>
      <c r="AE104" s="153"/>
      <c r="AF104" s="153"/>
      <c r="AG104" s="153"/>
      <c r="AH104" s="153"/>
      <c r="AI104" s="38"/>
      <c r="AJ104" s="153"/>
      <c r="AK104" s="153"/>
      <c r="AL104" s="153"/>
      <c r="AM104" s="38"/>
      <c r="AN104" s="153"/>
      <c r="AO104" s="153"/>
      <c r="AP104" s="153"/>
      <c r="AQ104" s="153"/>
      <c r="AR104" s="38"/>
      <c r="AS104" s="153"/>
      <c r="AT104" s="153"/>
      <c r="AU104" s="153"/>
      <c r="AV104" s="38"/>
      <c r="AW104" s="103"/>
      <c r="AY104" s="103"/>
      <c r="AZ104" s="103"/>
      <c r="BA104" s="103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</row>
    <row r="105" spans="1:145" s="7" customFormat="1" x14ac:dyDescent="0.25">
      <c r="C105" s="8"/>
      <c r="D105" s="8"/>
      <c r="E105" s="153"/>
      <c r="F105" s="153"/>
      <c r="G105" s="153"/>
      <c r="H105" s="153"/>
      <c r="I105" s="153"/>
      <c r="J105" s="153"/>
      <c r="K105" s="153"/>
      <c r="L105" s="153"/>
      <c r="M105" s="38"/>
      <c r="N105" s="153"/>
      <c r="O105" s="153"/>
      <c r="P105" s="153"/>
      <c r="Q105" s="153"/>
      <c r="R105" s="38"/>
      <c r="S105" s="153"/>
      <c r="T105" s="153"/>
      <c r="U105" s="153"/>
      <c r="V105" s="159"/>
      <c r="W105" s="153"/>
      <c r="X105" s="38"/>
      <c r="Y105" s="153"/>
      <c r="Z105" s="153"/>
      <c r="AA105" s="153"/>
      <c r="AB105" s="153"/>
      <c r="AC105" s="38"/>
      <c r="AD105" s="153"/>
      <c r="AE105" s="153"/>
      <c r="AF105" s="153"/>
      <c r="AG105" s="153"/>
      <c r="AH105" s="153"/>
      <c r="AI105" s="38"/>
      <c r="AJ105" s="153"/>
      <c r="AK105" s="153"/>
      <c r="AL105" s="153"/>
      <c r="AM105" s="38"/>
      <c r="AN105" s="153"/>
      <c r="AO105" s="153"/>
      <c r="AP105" s="153"/>
      <c r="AQ105" s="153"/>
      <c r="AR105" s="38"/>
      <c r="AS105" s="153"/>
      <c r="AT105" s="153"/>
      <c r="AU105" s="153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</row>
    <row r="106" spans="1:145" s="7" customFormat="1" x14ac:dyDescent="0.25">
      <c r="C106" s="8"/>
      <c r="D106" s="8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</row>
    <row r="107" spans="1:145" s="7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</row>
    <row r="108" spans="1:145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</row>
    <row r="109" spans="1:145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</row>
    <row r="110" spans="1:145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</row>
    <row r="111" spans="1:145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</row>
    <row r="112" spans="1:145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</row>
    <row r="113" spans="2:72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</row>
    <row r="114" spans="2:72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</row>
    <row r="115" spans="2:72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</row>
    <row r="116" spans="2:72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</row>
    <row r="117" spans="2:72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</row>
    <row r="118" spans="2:72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</row>
    <row r="119" spans="2:72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</row>
    <row r="120" spans="2:72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</row>
    <row r="121" spans="2:72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</row>
    <row r="122" spans="2:72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</row>
    <row r="123" spans="2:72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</row>
    <row r="124" spans="2:72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</row>
    <row r="125" spans="2:72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</row>
    <row r="126" spans="2:72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</row>
    <row r="127" spans="2:72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</row>
    <row r="128" spans="2:72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</row>
    <row r="129" spans="2:72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</row>
    <row r="130" spans="2:72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</row>
    <row r="131" spans="2:72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</row>
    <row r="132" spans="2:72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</row>
    <row r="133" spans="2:72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</row>
    <row r="134" spans="2:72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</row>
    <row r="135" spans="2:72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</row>
    <row r="136" spans="2:72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</row>
    <row r="137" spans="2:72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</row>
    <row r="138" spans="2:72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</row>
    <row r="139" spans="2:72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</row>
    <row r="140" spans="2:72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</row>
    <row r="141" spans="2:72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</row>
    <row r="142" spans="2:72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</row>
    <row r="143" spans="2:72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</row>
    <row r="144" spans="2:72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</row>
    <row r="145" spans="2:72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</row>
    <row r="146" spans="2:72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</row>
    <row r="147" spans="2:72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</row>
    <row r="148" spans="2:72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</row>
    <row r="149" spans="2:72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</row>
    <row r="150" spans="2:72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</row>
    <row r="151" spans="2:72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</row>
    <row r="152" spans="2:72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</row>
    <row r="153" spans="2:72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</row>
    <row r="154" spans="2:72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</row>
    <row r="155" spans="2:72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</row>
    <row r="156" spans="2:72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</row>
    <row r="157" spans="2:72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</row>
    <row r="158" spans="2:72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</row>
    <row r="159" spans="2:72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</row>
    <row r="160" spans="2:72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</row>
    <row r="161" spans="2:53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</row>
    <row r="162" spans="2:53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</row>
    <row r="163" spans="2:53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</row>
    <row r="164" spans="2:53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</row>
    <row r="165" spans="2:53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</row>
    <row r="166" spans="2:53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</row>
    <row r="167" spans="2:53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</row>
    <row r="168" spans="2:53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</row>
    <row r="169" spans="2:53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</row>
    <row r="170" spans="2:53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</row>
    <row r="171" spans="2:53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</row>
    <row r="172" spans="2:53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</row>
    <row r="173" spans="2:53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</row>
    <row r="174" spans="2:53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</row>
    <row r="175" spans="2:53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</row>
    <row r="176" spans="2:53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</row>
    <row r="177" spans="2:53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</row>
    <row r="178" spans="2:53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</row>
    <row r="179" spans="2:53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</row>
    <row r="180" spans="2:53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</row>
    <row r="181" spans="2:53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</row>
    <row r="182" spans="2:53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</row>
    <row r="183" spans="2:53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</row>
    <row r="184" spans="2:53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</row>
    <row r="185" spans="2:53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</row>
    <row r="186" spans="2:53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</row>
    <row r="187" spans="2:53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</row>
    <row r="188" spans="2:53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</row>
    <row r="189" spans="2:53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</row>
    <row r="190" spans="2:53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</row>
    <row r="191" spans="2:53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</row>
    <row r="192" spans="2:53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</row>
    <row r="193" spans="2:53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</row>
    <row r="194" spans="2:53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</row>
    <row r="195" spans="2:53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</row>
    <row r="196" spans="2:53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</row>
    <row r="197" spans="2:53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</row>
    <row r="198" spans="2:53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</row>
    <row r="199" spans="2:53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</row>
    <row r="200" spans="2:53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</row>
    <row r="201" spans="2:53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</row>
    <row r="202" spans="2:53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</row>
    <row r="203" spans="2:53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</row>
    <row r="204" spans="2:53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</row>
    <row r="205" spans="2:53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</row>
    <row r="206" spans="2:53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</row>
    <row r="207" spans="2:53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</row>
    <row r="208" spans="2:53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</row>
    <row r="209" spans="2:53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</row>
    <row r="210" spans="2:53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</row>
    <row r="211" spans="2:53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</row>
    <row r="212" spans="2:53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</row>
    <row r="213" spans="2:53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</row>
    <row r="214" spans="2:53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</row>
    <row r="215" spans="2:53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</row>
    <row r="216" spans="2:53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</row>
    <row r="217" spans="2:53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</row>
    <row r="218" spans="2:53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</row>
    <row r="219" spans="2:53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</row>
    <row r="220" spans="2:53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</row>
    <row r="221" spans="2:53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</row>
    <row r="222" spans="2:53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</row>
    <row r="223" spans="2:53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</row>
    <row r="224" spans="2:53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</row>
    <row r="225" spans="2:53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</row>
    <row r="226" spans="2:53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</row>
    <row r="227" spans="2:53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</row>
    <row r="228" spans="2:53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</row>
    <row r="229" spans="2:53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</row>
    <row r="230" spans="2:53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</row>
    <row r="231" spans="2:53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</row>
    <row r="232" spans="2:53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</row>
    <row r="233" spans="2:53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</row>
    <row r="234" spans="2:53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</row>
    <row r="235" spans="2:53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</row>
    <row r="236" spans="2:53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</row>
    <row r="237" spans="2:53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</row>
    <row r="238" spans="2:53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</row>
    <row r="239" spans="2:53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</row>
    <row r="240" spans="2:53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</row>
    <row r="241" spans="2:53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</row>
    <row r="242" spans="2:53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</row>
    <row r="243" spans="2:53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</row>
    <row r="244" spans="2:53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</row>
    <row r="245" spans="2:53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</row>
    <row r="246" spans="2:53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</row>
    <row r="247" spans="2:53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</row>
    <row r="248" spans="2:53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</row>
    <row r="249" spans="2:53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</row>
    <row r="250" spans="2:53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</row>
    <row r="251" spans="2:53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</row>
    <row r="252" spans="2:53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</row>
    <row r="253" spans="2:53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</row>
    <row r="254" spans="2:53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</row>
    <row r="255" spans="2:53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</row>
    <row r="256" spans="2:53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</row>
    <row r="257" spans="2:53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</row>
    <row r="258" spans="2:53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</row>
    <row r="259" spans="2:53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</row>
    <row r="260" spans="2:53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</row>
    <row r="261" spans="2:53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</row>
    <row r="262" spans="2:53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</row>
    <row r="263" spans="2:53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</row>
    <row r="264" spans="2:53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</row>
    <row r="265" spans="2:53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</row>
    <row r="266" spans="2:53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</row>
    <row r="267" spans="2:53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</row>
    <row r="268" spans="2:53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</row>
    <row r="269" spans="2:53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</row>
    <row r="270" spans="2:53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</row>
    <row r="271" spans="2:53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</row>
    <row r="272" spans="2:53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</row>
    <row r="273" spans="2:53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</row>
    <row r="274" spans="2:53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</row>
    <row r="275" spans="2:53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</row>
    <row r="276" spans="2:53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</row>
    <row r="277" spans="2:53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</row>
    <row r="278" spans="2:53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</row>
    <row r="279" spans="2:53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</row>
    <row r="280" spans="2:53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</row>
    <row r="281" spans="2:53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</row>
    <row r="282" spans="2:53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</row>
    <row r="283" spans="2:53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</row>
    <row r="284" spans="2:53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</row>
    <row r="285" spans="2:53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</row>
    <row r="286" spans="2:53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</row>
    <row r="287" spans="2:53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</row>
    <row r="288" spans="2:53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</row>
    <row r="289" spans="2:53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</row>
    <row r="290" spans="2:53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</row>
    <row r="291" spans="2:53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</row>
    <row r="292" spans="2:53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</row>
    <row r="293" spans="2:53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</row>
    <row r="294" spans="2:53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</row>
    <row r="295" spans="2:53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</row>
    <row r="296" spans="2:53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</row>
    <row r="297" spans="2:53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</row>
    <row r="298" spans="2:53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</row>
    <row r="299" spans="2:53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</row>
    <row r="300" spans="2:53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</row>
    <row r="301" spans="2:53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</row>
    <row r="302" spans="2:53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</row>
    <row r="303" spans="2:53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</row>
    <row r="304" spans="2:53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</row>
    <row r="305" spans="2:53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</row>
    <row r="306" spans="2:53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</row>
    <row r="307" spans="2:53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</row>
    <row r="308" spans="2:53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</row>
    <row r="309" spans="2:53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</row>
    <row r="310" spans="2:53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</row>
    <row r="311" spans="2:53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</row>
    <row r="312" spans="2:53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</row>
    <row r="313" spans="2:53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</row>
    <row r="314" spans="2:53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</row>
    <row r="315" spans="2:53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</row>
    <row r="316" spans="2:53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</row>
    <row r="317" spans="2:53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</row>
    <row r="318" spans="2:53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</row>
    <row r="319" spans="2:53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</row>
    <row r="320" spans="2:53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</row>
    <row r="321" spans="2:53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</row>
    <row r="322" spans="2:53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</row>
    <row r="323" spans="2:53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</row>
    <row r="324" spans="2:53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</row>
    <row r="325" spans="2:53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</row>
    <row r="326" spans="2:53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</row>
    <row r="327" spans="2:53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</row>
    <row r="328" spans="2:53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</row>
    <row r="329" spans="2:53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</row>
    <row r="330" spans="2:53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</row>
    <row r="331" spans="2:53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</row>
    <row r="332" spans="2:53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</row>
    <row r="333" spans="2:53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</row>
    <row r="334" spans="2:53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</row>
    <row r="335" spans="2:53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</row>
    <row r="336" spans="2:53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</row>
    <row r="337" spans="2:53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</row>
    <row r="338" spans="2:53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</row>
    <row r="339" spans="2:53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</row>
    <row r="340" spans="2:53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</row>
    <row r="341" spans="2:53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</row>
    <row r="342" spans="2:53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</row>
    <row r="343" spans="2:53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</row>
    <row r="344" spans="2:53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</row>
    <row r="345" spans="2:53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</row>
    <row r="346" spans="2:53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</row>
    <row r="347" spans="2:53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</row>
    <row r="348" spans="2:53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</row>
    <row r="349" spans="2:53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</row>
    <row r="350" spans="2:53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</row>
    <row r="351" spans="2:53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</row>
    <row r="352" spans="2:53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</row>
    <row r="353" spans="2:53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</row>
    <row r="354" spans="2:53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</row>
    <row r="355" spans="2:53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</row>
    <row r="356" spans="2:53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</row>
    <row r="357" spans="2:53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</row>
    <row r="358" spans="2:53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</row>
    <row r="359" spans="2:53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</row>
    <row r="360" spans="2:53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</row>
    <row r="361" spans="2:53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</row>
    <row r="362" spans="2:53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</row>
    <row r="363" spans="2:53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</row>
    <row r="364" spans="2:53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</row>
    <row r="365" spans="2:53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</row>
    <row r="366" spans="2:53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</row>
    <row r="367" spans="2:53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</row>
    <row r="368" spans="2:53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</row>
    <row r="369" spans="2:53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</row>
    <row r="370" spans="2:53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</row>
    <row r="371" spans="2:53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</row>
    <row r="372" spans="2:53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</row>
    <row r="373" spans="2:53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</row>
    <row r="374" spans="2:53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</row>
    <row r="375" spans="2:53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</row>
    <row r="376" spans="2:53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</row>
    <row r="377" spans="2:53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</row>
    <row r="378" spans="2:53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</row>
    <row r="379" spans="2:53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</row>
    <row r="380" spans="2:53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</row>
    <row r="381" spans="2:53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</row>
    <row r="382" spans="2:53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</row>
    <row r="383" spans="2:53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</row>
    <row r="384" spans="2:53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</row>
    <row r="385" spans="2:53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</row>
    <row r="386" spans="2:53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</row>
    <row r="387" spans="2:53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</row>
    <row r="388" spans="2:53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</row>
    <row r="389" spans="2:53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</row>
    <row r="390" spans="2:53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</row>
    <row r="391" spans="2:53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</row>
    <row r="392" spans="2:53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</row>
    <row r="393" spans="2:53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</row>
    <row r="394" spans="2:53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</row>
    <row r="395" spans="2:53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</row>
    <row r="396" spans="2:53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</row>
    <row r="397" spans="2:53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</row>
    <row r="398" spans="2:53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</row>
    <row r="399" spans="2:53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</row>
    <row r="400" spans="2:53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</row>
    <row r="401" spans="2:53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</row>
    <row r="402" spans="2:53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</row>
    <row r="403" spans="2:53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</row>
    <row r="404" spans="2:53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</row>
    <row r="405" spans="2:53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</row>
    <row r="406" spans="2:53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</row>
    <row r="407" spans="2:53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</row>
    <row r="408" spans="2:53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</row>
    <row r="409" spans="2:53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</row>
    <row r="410" spans="2:53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</row>
    <row r="411" spans="2:53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</row>
    <row r="412" spans="2:53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</row>
    <row r="413" spans="2:53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</row>
    <row r="414" spans="2:53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</row>
    <row r="415" spans="2:53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</row>
    <row r="416" spans="2:53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</row>
    <row r="417" spans="2:53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</row>
    <row r="418" spans="2:53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</row>
    <row r="419" spans="2:53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</row>
    <row r="420" spans="2:53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</row>
    <row r="421" spans="2:53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</row>
    <row r="422" spans="2:53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</row>
    <row r="423" spans="2:53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</row>
    <row r="424" spans="2:53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</row>
    <row r="425" spans="2:53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</row>
    <row r="426" spans="2:53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</row>
    <row r="427" spans="2:53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</row>
    <row r="428" spans="2:53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</row>
    <row r="429" spans="2:53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</row>
    <row r="430" spans="2:53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</row>
    <row r="431" spans="2:53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</row>
    <row r="432" spans="2:53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</row>
    <row r="433" spans="2:53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</row>
  </sheetData>
  <mergeCells count="133">
    <mergeCell ref="A65:B65"/>
    <mergeCell ref="U8:AK8"/>
    <mergeCell ref="AZ13:AZ15"/>
    <mergeCell ref="BA12:BA16"/>
    <mergeCell ref="C8:T8"/>
    <mergeCell ref="AJ6:AR6"/>
    <mergeCell ref="A69:AV69"/>
    <mergeCell ref="A66:AV66"/>
    <mergeCell ref="AW12:AW16"/>
    <mergeCell ref="AY12:AY16"/>
    <mergeCell ref="AX12:AX16"/>
    <mergeCell ref="A17:AV17"/>
    <mergeCell ref="A64:B64"/>
    <mergeCell ref="AD14:AI14"/>
    <mergeCell ref="K15:L15"/>
    <mergeCell ref="A45:AV45"/>
    <mergeCell ref="A28:AV28"/>
    <mergeCell ref="S14:X14"/>
    <mergeCell ref="N12:X13"/>
    <mergeCell ref="AS14:AV14"/>
    <mergeCell ref="AS15:AU15"/>
    <mergeCell ref="C12:C16"/>
    <mergeCell ref="AV15:AV16"/>
    <mergeCell ref="F15:J15"/>
    <mergeCell ref="A58:AV58"/>
    <mergeCell ref="A61:AV61"/>
    <mergeCell ref="BB12:BB16"/>
    <mergeCell ref="AS99:AV99"/>
    <mergeCell ref="AS12:AV13"/>
    <mergeCell ref="AN14:AR14"/>
    <mergeCell ref="AN15:AQ15"/>
    <mergeCell ref="AN86:AR86"/>
    <mergeCell ref="A46:AV46"/>
    <mergeCell ref="A27:AV27"/>
    <mergeCell ref="AM15:AM16"/>
    <mergeCell ref="X15:X16"/>
    <mergeCell ref="AJ15:AL15"/>
    <mergeCell ref="AJ12:AR13"/>
    <mergeCell ref="S15:W15"/>
    <mergeCell ref="A26:B26"/>
    <mergeCell ref="A44:B44"/>
    <mergeCell ref="Y14:AC14"/>
    <mergeCell ref="AR15:AR16"/>
    <mergeCell ref="N15:Q15"/>
    <mergeCell ref="AJ88:AM88"/>
    <mergeCell ref="AJ86:AM86"/>
    <mergeCell ref="A67:AV67"/>
    <mergeCell ref="AJ87:AM87"/>
    <mergeCell ref="AS101:AV101"/>
    <mergeCell ref="AO101:AR101"/>
    <mergeCell ref="AS100:AV100"/>
    <mergeCell ref="AO100:AR100"/>
    <mergeCell ref="AN87:AR87"/>
    <mergeCell ref="AS91:AV93"/>
    <mergeCell ref="AO91:AR93"/>
    <mergeCell ref="AO94:AR94"/>
    <mergeCell ref="AO99:AR99"/>
    <mergeCell ref="AS88:AV88"/>
    <mergeCell ref="AS94:AV94"/>
    <mergeCell ref="AS87:AV87"/>
    <mergeCell ref="AN88:AR88"/>
    <mergeCell ref="AO95:AR95"/>
    <mergeCell ref="AS95:AV95"/>
    <mergeCell ref="AO96:AR96"/>
    <mergeCell ref="AS96:AV96"/>
    <mergeCell ref="AO97:AR97"/>
    <mergeCell ref="AS97:AV97"/>
    <mergeCell ref="AO98:AR98"/>
    <mergeCell ref="AS98:AV98"/>
    <mergeCell ref="A1:AV1"/>
    <mergeCell ref="A2:AV2"/>
    <mergeCell ref="Y15:AB15"/>
    <mergeCell ref="AC15:AC16"/>
    <mergeCell ref="AD15:AH15"/>
    <mergeCell ref="AI15:AI16"/>
    <mergeCell ref="F4:K4"/>
    <mergeCell ref="L4:AM4"/>
    <mergeCell ref="C5:G5"/>
    <mergeCell ref="C9:G9"/>
    <mergeCell ref="C11:G11"/>
    <mergeCell ref="B12:B16"/>
    <mergeCell ref="E12:L12"/>
    <mergeCell ref="AJ14:AM14"/>
    <mergeCell ref="N14:R14"/>
    <mergeCell ref="J5:W5"/>
    <mergeCell ref="F13:L14"/>
    <mergeCell ref="E14:E16"/>
    <mergeCell ref="A12:A16"/>
    <mergeCell ref="M12:M16"/>
    <mergeCell ref="R15:R16"/>
    <mergeCell ref="Y12:AI13"/>
    <mergeCell ref="D12:D16"/>
    <mergeCell ref="AS86:AV86"/>
    <mergeCell ref="A77:B77"/>
    <mergeCell ref="A71:B71"/>
    <mergeCell ref="A78:AV78"/>
    <mergeCell ref="A85:B85"/>
    <mergeCell ref="A73:AV73"/>
    <mergeCell ref="A75:AV75"/>
    <mergeCell ref="AD86:AI86"/>
    <mergeCell ref="A80:B80"/>
    <mergeCell ref="Y79:AB79"/>
    <mergeCell ref="AD79:AH79"/>
    <mergeCell ref="AJ79:AL79"/>
    <mergeCell ref="AN79:AQ79"/>
    <mergeCell ref="AS79:AU79"/>
    <mergeCell ref="A81:AV81"/>
    <mergeCell ref="A72:AV72"/>
    <mergeCell ref="A84:B84"/>
    <mergeCell ref="A49:AV49"/>
    <mergeCell ref="A18:AV18"/>
    <mergeCell ref="A52:AV52"/>
    <mergeCell ref="A55:AV55"/>
    <mergeCell ref="C93:D93"/>
    <mergeCell ref="C92:D92"/>
    <mergeCell ref="S88:X88"/>
    <mergeCell ref="A89:C89"/>
    <mergeCell ref="A90:E90"/>
    <mergeCell ref="S86:X86"/>
    <mergeCell ref="AD87:AI87"/>
    <mergeCell ref="Y88:AC88"/>
    <mergeCell ref="AD88:AI88"/>
    <mergeCell ref="Y86:AC86"/>
    <mergeCell ref="A86:M86"/>
    <mergeCell ref="N86:R86"/>
    <mergeCell ref="Y87:AC87"/>
    <mergeCell ref="N87:R87"/>
    <mergeCell ref="S87:X87"/>
    <mergeCell ref="A88:M88"/>
    <mergeCell ref="A87:M87"/>
    <mergeCell ref="A91:B91"/>
    <mergeCell ref="C91:D91"/>
    <mergeCell ref="N88:R88"/>
  </mergeCells>
  <conditionalFormatting sqref="N88 S88 Y88:AV88">
    <cfRule type="cellIs" dxfId="15" priority="91" operator="lessThan">
      <formula>27</formula>
    </cfRule>
  </conditionalFormatting>
  <conditionalFormatting sqref="M19:M25 M47:M48 M50:M51 M56:M57 M59:M60 M62:M63 M74 M82:M83">
    <cfRule type="cellIs" dxfId="14" priority="20" operator="equal">
      <formula>$AX19+$BB19</formula>
    </cfRule>
  </conditionalFormatting>
  <conditionalFormatting sqref="M29:M43">
    <cfRule type="cellIs" dxfId="13" priority="19" operator="equal">
      <formula>$AX29+$BB29</formula>
    </cfRule>
  </conditionalFormatting>
  <conditionalFormatting sqref="M68">
    <cfRule type="cellIs" dxfId="12" priority="14" operator="equal">
      <formula>$AX68+$BB68</formula>
    </cfRule>
  </conditionalFormatting>
  <conditionalFormatting sqref="M70">
    <cfRule type="cellIs" dxfId="11" priority="13" operator="equal">
      <formula>$AX70+$BB70</formula>
    </cfRule>
  </conditionalFormatting>
  <conditionalFormatting sqref="M76">
    <cfRule type="cellIs" dxfId="10" priority="11" operator="equal">
      <formula>$AX76+$BB76</formula>
    </cfRule>
  </conditionalFormatting>
  <conditionalFormatting sqref="M79">
    <cfRule type="cellIs" dxfId="9" priority="10" operator="equal">
      <formula>$AX79+$BB79</formula>
    </cfRule>
  </conditionalFormatting>
  <conditionalFormatting sqref="AY85:BA85">
    <cfRule type="cellIs" dxfId="8" priority="3" operator="notEqual">
      <formula>$M$85</formula>
    </cfRule>
  </conditionalFormatting>
  <conditionalFormatting sqref="M53:M54">
    <cfRule type="cellIs" dxfId="7" priority="100" operator="equal">
      <formula>#REF!+$AI53</formula>
    </cfRule>
  </conditionalFormatting>
  <conditionalFormatting sqref="M19:M25">
    <cfRule type="cellIs" dxfId="6" priority="2" operator="equal">
      <formula>$AX19+$BB19</formula>
    </cfRule>
  </conditionalFormatting>
  <conditionalFormatting sqref="M29:M43">
    <cfRule type="cellIs" dxfId="5" priority="1" operator="equal">
      <formula>$AX29+$BB29</formula>
    </cfRule>
  </conditionalFormatting>
  <printOptions horizontalCentered="1"/>
  <pageMargins left="3.937007874015748E-2" right="3.937007874015748E-2" top="0.19685039370078741" bottom="0.19685039370078741" header="0" footer="0.19685039370078741"/>
  <pageSetup paperSize="9" scale="42" orientation="landscape" r:id="rId1"/>
  <headerFooter>
    <oddFooter>Strona &amp;P</oddFooter>
  </headerFooter>
  <rowBreaks count="1" manualBreakCount="1">
    <brk id="71" max="52" man="1"/>
  </rowBreaks>
  <colBreaks count="2" manualBreakCount="2">
    <brk id="48" max="100" man="1"/>
    <brk id="5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R51"/>
  <sheetViews>
    <sheetView zoomScale="80" zoomScaleNormal="80" workbookViewId="0">
      <selection activeCell="A15" sqref="A15"/>
    </sheetView>
  </sheetViews>
  <sheetFormatPr defaultRowHeight="13.2" x14ac:dyDescent="0.25"/>
  <cols>
    <col min="1" max="1" width="30.6640625" customWidth="1"/>
    <col min="2" max="2" width="5.88671875" customWidth="1"/>
    <col min="3" max="3" width="5.33203125" customWidth="1"/>
    <col min="5" max="5" width="6.109375" customWidth="1"/>
    <col min="6" max="6" width="4.109375" customWidth="1"/>
    <col min="8" max="8" width="9.109375" style="124"/>
    <col min="10" max="10" width="15.88671875" customWidth="1"/>
    <col min="14" max="14" width="8.44140625" customWidth="1"/>
  </cols>
  <sheetData>
    <row r="1" spans="1:18" x14ac:dyDescent="0.25">
      <c r="A1" t="s">
        <v>131</v>
      </c>
      <c r="B1" s="1" t="s">
        <v>132</v>
      </c>
      <c r="C1" s="1" t="s">
        <v>133</v>
      </c>
      <c r="D1" s="1" t="s">
        <v>134</v>
      </c>
      <c r="E1" s="1" t="s">
        <v>135</v>
      </c>
      <c r="F1" s="1" t="s">
        <v>136</v>
      </c>
      <c r="G1" s="1" t="s">
        <v>137</v>
      </c>
      <c r="H1" s="123" t="s">
        <v>138</v>
      </c>
      <c r="I1" s="1" t="s">
        <v>139</v>
      </c>
      <c r="N1">
        <f>SUM(Tabela1[ects razem])</f>
        <v>11</v>
      </c>
    </row>
    <row r="2" spans="1:18" ht="14.4" x14ac:dyDescent="0.25">
      <c r="A2" s="9" t="s">
        <v>140</v>
      </c>
      <c r="B2" s="105">
        <f>COUNTIF('Plan studiów'!AW$19:AW$83,A2)</f>
        <v>0</v>
      </c>
      <c r="C2">
        <f>SUMIF('Plan studiów'!AW$19:AW$83,A2,'Plan studiów'!AX$19:AX$83)</f>
        <v>0</v>
      </c>
      <c r="D2">
        <f>COUNTIF('Plan studiów'!AY$19:AY$83,A2)</f>
        <v>0</v>
      </c>
      <c r="E2">
        <f>SUMIF('Plan studiów'!AY$19:AY$83,A2,'Plan studiów'!BB$19:BB$83)</f>
        <v>0</v>
      </c>
      <c r="F2">
        <f>Tabela1[[#This Row],[Kolumna2]]+Tabela1[[#This Row],[ilosc wystąpień 1]]</f>
        <v>0</v>
      </c>
      <c r="G2">
        <f>Tabela1[[#This Row],[Kolumna3]]+Tabela1[[#This Row],[Kolumna4]]</f>
        <v>0</v>
      </c>
      <c r="H2" s="124">
        <f t="shared" ref="H2:H49" si="0">G2/N$1</f>
        <v>0</v>
      </c>
      <c r="I2" t="str">
        <f t="shared" ref="I2:I49" si="1">TEXT(H2,"0%, ")</f>
        <v>0%,</v>
      </c>
      <c r="N2" t="str">
        <f>CONCATENATE(A2,A3,A4,A5,A6,A7)</f>
        <v xml:space="preserve">inżynieria biomedyczna  literaturoznawstwo  językoznawstwo  nauki medyczne  historia  informatyka techniczna i telekomunikacja  </v>
      </c>
    </row>
    <row r="3" spans="1:18" ht="19.2" x14ac:dyDescent="0.45">
      <c r="A3" s="9" t="s">
        <v>141</v>
      </c>
      <c r="B3" s="105">
        <f>COUNTIF('Plan studiów'!AW$19:AW$83,A3)</f>
        <v>0</v>
      </c>
      <c r="C3">
        <f>SUMIF('Plan studiów'!AW$19:AW$83,A3,'Plan studiów'!AX$19:AX$83)</f>
        <v>0</v>
      </c>
      <c r="D3">
        <f>COUNTIF('Plan studiów'!AY$19:AY$83,A3)</f>
        <v>0</v>
      </c>
      <c r="E3">
        <f>SUMIF('Plan studiów'!AY$19:AY$83,A3,'Plan studiów'!BB$19:BB$83)</f>
        <v>0</v>
      </c>
      <c r="F3">
        <f>Tabela1[[#This Row],[Kolumna2]]+Tabela1[[#This Row],[ilosc wystąpień 1]]</f>
        <v>0</v>
      </c>
      <c r="G3">
        <f>Tabela1[[#This Row],[Kolumna3]]+Tabela1[[#This Row],[Kolumna4]]</f>
        <v>0</v>
      </c>
      <c r="H3" s="124">
        <f t="shared" si="0"/>
        <v>0</v>
      </c>
      <c r="I3" t="str">
        <f t="shared" si="1"/>
        <v>0%,</v>
      </c>
      <c r="N3" s="110" t="str">
        <f>IF(H2&gt;0,A2&amp;I2,)&amp;IF(H3&gt;0,A3,)&amp;IF(H4&gt;0,A4,)&amp;IF(H5&gt;0,A5,)&amp;IF(H6&gt;0,A6,)&amp;IF(H7&gt;0,A7,)&amp;IF(H8&gt;0,A8,)&amp;IF(H9&gt;0,A9,)&amp;IF(H10&gt;0,A10,)&amp;IF(H11&gt;0,A11,)</f>
        <v/>
      </c>
    </row>
    <row r="4" spans="1:18" ht="14.4" x14ac:dyDescent="0.25">
      <c r="A4" s="9" t="s">
        <v>142</v>
      </c>
      <c r="B4" s="105">
        <f>COUNTIF('Plan studiów'!AW$19:AW$83,A4)</f>
        <v>0</v>
      </c>
      <c r="C4">
        <f>SUMIF('Plan studiów'!AW$19:AW$83,A4,'Plan studiów'!AX$19:AX$83)</f>
        <v>0</v>
      </c>
      <c r="D4">
        <f>COUNTIF('Plan studiów'!AY$19:AY$83,A4)</f>
        <v>0</v>
      </c>
      <c r="E4">
        <f>SUMIF('Plan studiów'!AY$19:AY$83,A4,'Plan studiów'!BB$19:BB$83)</f>
        <v>0</v>
      </c>
      <c r="F4">
        <f>Tabela1[[#This Row],[Kolumna2]]+Tabela1[[#This Row],[ilosc wystąpień 1]]</f>
        <v>0</v>
      </c>
      <c r="G4">
        <f>Tabela1[[#This Row],[Kolumna3]]+Tabela1[[#This Row],[Kolumna4]]</f>
        <v>0</v>
      </c>
      <c r="H4" s="124">
        <f t="shared" si="0"/>
        <v>0</v>
      </c>
      <c r="I4" t="str">
        <f t="shared" si="1"/>
        <v>0%,</v>
      </c>
      <c r="N4" s="1" t="s">
        <v>10</v>
      </c>
    </row>
    <row r="5" spans="1:18" ht="14.4" x14ac:dyDescent="0.25">
      <c r="A5" s="9" t="s">
        <v>143</v>
      </c>
      <c r="B5" s="105">
        <f>COUNTIF('Plan studiów'!AW$19:AW$83,A5)</f>
        <v>0</v>
      </c>
      <c r="C5">
        <f>SUMIF('Plan studiów'!AW$19:AW$83,A5,'Plan studiów'!AX$19:AX$83)</f>
        <v>0</v>
      </c>
      <c r="D5">
        <f>COUNTIF('Plan studiów'!AY$19:AY$83,A5)</f>
        <v>0</v>
      </c>
      <c r="E5">
        <f>SUMIF('Plan studiów'!AY$19:AY$83,A5,'Plan studiów'!BB$19:BB$83)</f>
        <v>0</v>
      </c>
      <c r="F5">
        <f>Tabela1[[#This Row],[Kolumna2]]+Tabela1[[#This Row],[ilosc wystąpień 1]]</f>
        <v>0</v>
      </c>
      <c r="G5">
        <f>Tabela1[[#This Row],[Kolumna3]]+Tabela1[[#This Row],[Kolumna4]]</f>
        <v>0</v>
      </c>
      <c r="H5" s="124">
        <f t="shared" si="0"/>
        <v>0</v>
      </c>
      <c r="I5" t="str">
        <f t="shared" si="1"/>
        <v>0%,</v>
      </c>
      <c r="N5" s="1"/>
      <c r="O5" s="1"/>
      <c r="P5" s="1"/>
      <c r="Q5" s="1"/>
      <c r="R5" s="1"/>
    </row>
    <row r="6" spans="1:18" ht="14.4" x14ac:dyDescent="0.25">
      <c r="A6" s="9" t="s">
        <v>144</v>
      </c>
      <c r="B6" s="105">
        <f>COUNTIF('Plan studiów'!AW$19:AW$83,A6)</f>
        <v>0</v>
      </c>
      <c r="C6">
        <f>SUMIF('Plan studiów'!AW$19:AW$83,A6,'Plan studiów'!AX$19:AX$83)</f>
        <v>0</v>
      </c>
      <c r="D6">
        <f>COUNTIF('Plan studiów'!AY$19:AY$83,A6)</f>
        <v>0</v>
      </c>
      <c r="E6">
        <f>SUMIF('Plan studiów'!AY$19:AY$83,A6,'Plan studiów'!BB$19:BB$83)</f>
        <v>0</v>
      </c>
      <c r="F6">
        <f>Tabela1[[#This Row],[Kolumna2]]+Tabela1[[#This Row],[ilosc wystąpień 1]]</f>
        <v>0</v>
      </c>
      <c r="G6">
        <f>Tabela1[[#This Row],[Kolumna3]]+Tabela1[[#This Row],[Kolumna4]]</f>
        <v>0</v>
      </c>
      <c r="H6" s="124">
        <f t="shared" si="0"/>
        <v>0</v>
      </c>
      <c r="I6" t="str">
        <f t="shared" si="1"/>
        <v>0%,</v>
      </c>
      <c r="N6" s="1"/>
      <c r="O6" s="1"/>
      <c r="P6" s="1"/>
      <c r="Q6" s="1"/>
      <c r="R6" s="1"/>
    </row>
    <row r="7" spans="1:18" ht="14.4" x14ac:dyDescent="0.25">
      <c r="A7" s="9" t="s">
        <v>145</v>
      </c>
      <c r="B7" s="105">
        <f>COUNTIF('Plan studiów'!AW$19:AW$83,A7)</f>
        <v>0</v>
      </c>
      <c r="C7">
        <f>SUMIF('Plan studiów'!AW$19:AW$83,A7,'Plan studiów'!AX$19:AX$83)</f>
        <v>0</v>
      </c>
      <c r="D7">
        <f>COUNTIF('Plan studiów'!AY$19:AY$83,A7)</f>
        <v>0</v>
      </c>
      <c r="E7">
        <f>SUMIF('Plan studiów'!AY$19:AY$83,A7,'Plan studiów'!BB$19:BB$83)</f>
        <v>0</v>
      </c>
      <c r="F7">
        <f>Tabela1[[#This Row],[Kolumna2]]+Tabela1[[#This Row],[ilosc wystąpień 1]]</f>
        <v>0</v>
      </c>
      <c r="G7">
        <f>Tabela1[[#This Row],[Kolumna3]]+Tabela1[[#This Row],[Kolumna4]]</f>
        <v>0</v>
      </c>
      <c r="H7" s="124">
        <f t="shared" si="0"/>
        <v>0</v>
      </c>
      <c r="I7" t="str">
        <f t="shared" si="1"/>
        <v>0%,</v>
      </c>
      <c r="N7" s="1"/>
      <c r="O7" s="1"/>
      <c r="P7" s="1"/>
      <c r="Q7" s="1"/>
      <c r="R7" s="1"/>
    </row>
    <row r="8" spans="1:18" ht="14.4" x14ac:dyDescent="0.25">
      <c r="A8" s="9" t="s">
        <v>146</v>
      </c>
      <c r="B8" s="105">
        <f>COUNTIF('Plan studiów'!AW$19:AW$83,A8)</f>
        <v>0</v>
      </c>
      <c r="C8">
        <f>SUMIF('Plan studiów'!AW$19:AW$83,A8,'Plan studiów'!AX$19:AX$83)</f>
        <v>0</v>
      </c>
      <c r="D8">
        <f>COUNTIF('Plan studiów'!AY$19:AY$83,A8)</f>
        <v>0</v>
      </c>
      <c r="E8">
        <f>SUMIF('Plan studiów'!AY$19:AY$83,A8,'Plan studiów'!BB$19:BB$83)</f>
        <v>0</v>
      </c>
      <c r="F8">
        <f>Tabela1[[#This Row],[Kolumna2]]+Tabela1[[#This Row],[ilosc wystąpień 1]]</f>
        <v>0</v>
      </c>
      <c r="G8">
        <f>Tabela1[[#This Row],[Kolumna3]]+Tabela1[[#This Row],[Kolumna4]]</f>
        <v>0</v>
      </c>
      <c r="H8" s="124">
        <f t="shared" si="0"/>
        <v>0</v>
      </c>
      <c r="I8" t="str">
        <f t="shared" si="1"/>
        <v>0%,</v>
      </c>
      <c r="N8" s="1"/>
      <c r="O8" s="1"/>
      <c r="P8" s="1"/>
      <c r="Q8" s="1"/>
      <c r="R8" s="1"/>
    </row>
    <row r="9" spans="1:18" ht="14.4" x14ac:dyDescent="0.25">
      <c r="A9" s="9" t="s">
        <v>147</v>
      </c>
      <c r="B9" s="105">
        <f>COUNTIF('Plan studiów'!AW$19:AW$83,A9)</f>
        <v>0</v>
      </c>
      <c r="C9">
        <f>SUMIF('Plan studiów'!AW$19:AW$83,A9,'Plan studiów'!AX$19:AX$83)</f>
        <v>0</v>
      </c>
      <c r="D9">
        <f>COUNTIF('Plan studiów'!AY$19:AY$83,A9)</f>
        <v>0</v>
      </c>
      <c r="E9">
        <f>SUMIF('Plan studiów'!AY$19:AY$83,A9,'Plan studiów'!BB$19:BB$83)</f>
        <v>0</v>
      </c>
      <c r="F9">
        <f>Tabela1[[#This Row],[Kolumna2]]+Tabela1[[#This Row],[ilosc wystąpień 1]]</f>
        <v>0</v>
      </c>
      <c r="G9">
        <f>Tabela1[[#This Row],[Kolumna3]]+Tabela1[[#This Row],[Kolumna4]]</f>
        <v>0</v>
      </c>
      <c r="H9" s="124">
        <f t="shared" si="0"/>
        <v>0</v>
      </c>
      <c r="I9" t="str">
        <f t="shared" si="1"/>
        <v>0%,</v>
      </c>
      <c r="N9" s="1"/>
      <c r="O9" s="1"/>
      <c r="P9" s="1"/>
      <c r="Q9" s="1"/>
      <c r="R9" s="1"/>
    </row>
    <row r="10" spans="1:18" ht="14.4" x14ac:dyDescent="0.25">
      <c r="A10" s="9" t="s">
        <v>148</v>
      </c>
      <c r="B10" s="105">
        <f>COUNTIF('Plan studiów'!AW$19:AW$83,A10)</f>
        <v>0</v>
      </c>
      <c r="C10">
        <f>SUMIF('Plan studiów'!AW$19:AW$83,A10,'Plan studiów'!AX$19:AX$83)</f>
        <v>0</v>
      </c>
      <c r="D10">
        <f>COUNTIF('Plan studiów'!AY$19:AY$83,A10)</f>
        <v>0</v>
      </c>
      <c r="E10">
        <f>SUMIF('Plan studiów'!AY$19:AY$83,A10,'Plan studiów'!BB$19:BB$83)</f>
        <v>0</v>
      </c>
      <c r="F10">
        <f>Tabela1[[#This Row],[Kolumna2]]+Tabela1[[#This Row],[ilosc wystąpień 1]]</f>
        <v>0</v>
      </c>
      <c r="G10">
        <f>Tabela1[[#This Row],[Kolumna3]]+Tabela1[[#This Row],[Kolumna4]]</f>
        <v>0</v>
      </c>
      <c r="H10" s="124">
        <f t="shared" si="0"/>
        <v>0</v>
      </c>
      <c r="I10" t="str">
        <f t="shared" si="1"/>
        <v>0%,</v>
      </c>
      <c r="N10" s="1"/>
      <c r="O10" s="1"/>
      <c r="P10" s="1"/>
      <c r="Q10" s="1"/>
      <c r="R10" s="1"/>
    </row>
    <row r="11" spans="1:18" ht="14.4" x14ac:dyDescent="0.25">
      <c r="A11" s="9" t="s">
        <v>149</v>
      </c>
      <c r="B11" s="105">
        <f>COUNTIF('Plan studiów'!AW$19:AW$83,A11)</f>
        <v>0</v>
      </c>
      <c r="C11">
        <f>SUMIF('Plan studiów'!AW$19:AW$83,A11,'Plan studiów'!AX$19:AX$83)</f>
        <v>0</v>
      </c>
      <c r="D11">
        <f>COUNTIF('Plan studiów'!AY$19:AY$83,A11)</f>
        <v>0</v>
      </c>
      <c r="E11">
        <f>SUMIF('Plan studiów'!AY$19:AY$83,A11,'Plan studiów'!BB$19:BB$83)</f>
        <v>0</v>
      </c>
      <c r="F11">
        <f>Tabela1[[#This Row],[Kolumna2]]+Tabela1[[#This Row],[ilosc wystąpień 1]]</f>
        <v>0</v>
      </c>
      <c r="G11">
        <f>Tabela1[[#This Row],[Kolumna3]]+Tabela1[[#This Row],[Kolumna4]]</f>
        <v>0</v>
      </c>
      <c r="H11" s="124">
        <f t="shared" si="0"/>
        <v>0</v>
      </c>
      <c r="I11" t="str">
        <f t="shared" si="1"/>
        <v>0%,</v>
      </c>
      <c r="N11" s="1"/>
      <c r="O11" s="1"/>
      <c r="P11" s="1"/>
      <c r="Q11" s="1"/>
      <c r="R11" s="1"/>
    </row>
    <row r="12" spans="1:18" ht="14.4" x14ac:dyDescent="0.25">
      <c r="A12" s="9" t="s">
        <v>150</v>
      </c>
      <c r="B12" s="105">
        <f>COUNTIF('Plan studiów'!AW$19:AW$83,A12)</f>
        <v>0</v>
      </c>
      <c r="C12">
        <f>SUMIF('Plan studiów'!AW$19:AW$83,A12,'Plan studiów'!AX$19:AX$83)</f>
        <v>0</v>
      </c>
      <c r="D12">
        <f>COUNTIF('Plan studiów'!AY$19:AY$83,A12)</f>
        <v>0</v>
      </c>
      <c r="E12">
        <f>SUMIF('Plan studiów'!AY$19:AY$83,A12,'Plan studiów'!BB$19:BB$83)</f>
        <v>0</v>
      </c>
      <c r="F12">
        <f>Tabela1[[#This Row],[Kolumna2]]+Tabela1[[#This Row],[ilosc wystąpień 1]]</f>
        <v>0</v>
      </c>
      <c r="G12">
        <f>Tabela1[[#This Row],[Kolumna3]]+Tabela1[[#This Row],[Kolumna4]]</f>
        <v>0</v>
      </c>
      <c r="H12" s="124">
        <f t="shared" si="0"/>
        <v>0</v>
      </c>
      <c r="I12" t="str">
        <f t="shared" si="1"/>
        <v>0%,</v>
      </c>
      <c r="N12" s="1"/>
      <c r="O12" s="1"/>
      <c r="P12" s="1"/>
      <c r="Q12" s="1"/>
      <c r="R12" s="1"/>
    </row>
    <row r="13" spans="1:18" ht="14.4" x14ac:dyDescent="0.25">
      <c r="A13" s="9" t="s">
        <v>151</v>
      </c>
      <c r="B13" s="105">
        <f>COUNTIF('Plan studiów'!AW$19:AW$83,A13)</f>
        <v>0</v>
      </c>
      <c r="C13">
        <f>SUMIF('Plan studiów'!AW$19:AW$83,A13,'Plan studiów'!AX$19:AX$83)</f>
        <v>0</v>
      </c>
      <c r="D13">
        <f>COUNTIF('Plan studiów'!AY$19:AY$83,A13)</f>
        <v>0</v>
      </c>
      <c r="E13">
        <f>SUMIF('Plan studiów'!AY$19:AY$83,A13,'Plan studiów'!BB$19:BB$83)</f>
        <v>0</v>
      </c>
      <c r="F13">
        <f>Tabela1[[#This Row],[Kolumna2]]+Tabela1[[#This Row],[ilosc wystąpień 1]]</f>
        <v>0</v>
      </c>
      <c r="G13">
        <f>Tabela1[[#This Row],[Kolumna3]]+Tabela1[[#This Row],[Kolumna4]]</f>
        <v>0</v>
      </c>
      <c r="H13" s="124">
        <f t="shared" si="0"/>
        <v>0</v>
      </c>
      <c r="I13" t="str">
        <f t="shared" si="1"/>
        <v>0%,</v>
      </c>
      <c r="N13" s="1"/>
      <c r="O13" s="1"/>
      <c r="P13" s="1"/>
      <c r="Q13" s="1"/>
      <c r="R13" s="1"/>
    </row>
    <row r="14" spans="1:18" ht="14.4" x14ac:dyDescent="0.25">
      <c r="A14" s="9" t="s">
        <v>152</v>
      </c>
      <c r="B14" s="105">
        <f>COUNTIF('Plan studiów'!AW$19:AW$83,A14)</f>
        <v>0</v>
      </c>
      <c r="C14">
        <f>SUMIF('Plan studiów'!AW$19:AW$83,A14,'Plan studiów'!AX$19:AX$83)</f>
        <v>0</v>
      </c>
      <c r="D14">
        <f>COUNTIF('Plan studiów'!AY$19:AY$83,A14)</f>
        <v>0</v>
      </c>
      <c r="E14">
        <f>SUMIF('Plan studiów'!AY$19:AY$83,A14,'Plan studiów'!BB$19:BB$83)</f>
        <v>0</v>
      </c>
      <c r="F14">
        <f>Tabela1[[#This Row],[Kolumna2]]+Tabela1[[#This Row],[ilosc wystąpień 1]]</f>
        <v>0</v>
      </c>
      <c r="G14">
        <f>Tabela1[[#This Row],[Kolumna3]]+Tabela1[[#This Row],[Kolumna4]]</f>
        <v>0</v>
      </c>
      <c r="H14" s="124">
        <f t="shared" si="0"/>
        <v>0</v>
      </c>
      <c r="I14" t="str">
        <f t="shared" si="1"/>
        <v>0%,</v>
      </c>
      <c r="N14" s="1"/>
      <c r="O14" s="1"/>
      <c r="P14" s="1"/>
      <c r="Q14" s="1"/>
      <c r="R14" s="1"/>
    </row>
    <row r="15" spans="1:18" ht="14.4" x14ac:dyDescent="0.25">
      <c r="A15" s="9" t="s">
        <v>153</v>
      </c>
      <c r="B15" s="105">
        <f>COUNTIF('Plan studiów'!AW$19:AW$83,A15)</f>
        <v>4</v>
      </c>
      <c r="C15">
        <f>SUMIF('Plan studiów'!AW$19:AW$83,A15,'Plan studiów'!AX$19:AX$83)</f>
        <v>8</v>
      </c>
      <c r="D15">
        <f>COUNTIF('Plan studiów'!AY$19:AY$83,A15)</f>
        <v>0</v>
      </c>
      <c r="E15">
        <f>SUMIF('Plan studiów'!AY$19:AY$83,A15,'Plan studiów'!BB$19:BB$83)</f>
        <v>0</v>
      </c>
      <c r="F15">
        <f>Tabela1[[#This Row],[Kolumna2]]+Tabela1[[#This Row],[ilosc wystąpień 1]]</f>
        <v>4</v>
      </c>
      <c r="G15">
        <f>Tabela1[[#This Row],[Kolumna3]]+Tabela1[[#This Row],[Kolumna4]]</f>
        <v>8</v>
      </c>
      <c r="H15" s="124">
        <f t="shared" si="0"/>
        <v>0.72727272727272729</v>
      </c>
      <c r="I15" t="str">
        <f t="shared" si="1"/>
        <v>0%,</v>
      </c>
      <c r="N15" s="1"/>
      <c r="O15" s="1"/>
      <c r="P15" s="1"/>
      <c r="Q15" s="1"/>
      <c r="R15" s="1"/>
    </row>
    <row r="16" spans="1:18" ht="14.4" x14ac:dyDescent="0.25">
      <c r="A16" s="9" t="s">
        <v>154</v>
      </c>
      <c r="B16" s="105">
        <f>COUNTIF('Plan studiów'!AW$19:AW$83,A16)</f>
        <v>0</v>
      </c>
      <c r="C16">
        <f>SUMIF('Plan studiów'!AW$19:AW$83,A16,'Plan studiów'!AX$19:AX$83)</f>
        <v>0</v>
      </c>
      <c r="D16">
        <f>COUNTIF('Plan studiów'!AY$19:AY$83,A16)</f>
        <v>0</v>
      </c>
      <c r="E16">
        <f>SUMIF('Plan studiów'!AY$19:AY$83,A16,'Plan studiów'!BB$19:BB$83)</f>
        <v>0</v>
      </c>
      <c r="F16">
        <f>Tabela1[[#This Row],[Kolumna2]]+Tabela1[[#This Row],[ilosc wystąpień 1]]</f>
        <v>0</v>
      </c>
      <c r="G16">
        <f>Tabela1[[#This Row],[Kolumna3]]+Tabela1[[#This Row],[Kolumna4]]</f>
        <v>0</v>
      </c>
      <c r="H16" s="124">
        <f t="shared" si="0"/>
        <v>0</v>
      </c>
      <c r="I16" t="str">
        <f t="shared" si="1"/>
        <v>0%,</v>
      </c>
      <c r="N16" s="1"/>
      <c r="O16" s="1"/>
      <c r="P16" s="1"/>
      <c r="Q16" s="1"/>
      <c r="R16" s="1"/>
    </row>
    <row r="17" spans="1:18" ht="14.4" x14ac:dyDescent="0.25">
      <c r="A17" s="9" t="s">
        <v>155</v>
      </c>
      <c r="B17" s="105">
        <f>COUNTIF('Plan studiów'!AW$19:AW$83,A17)</f>
        <v>0</v>
      </c>
      <c r="C17">
        <f>SUMIF('Plan studiów'!AW$19:AW$83,A17,'Plan studiów'!AX$19:AX$83)</f>
        <v>0</v>
      </c>
      <c r="D17">
        <f>COUNTIF('Plan studiów'!AY$19:AY$83,A17)</f>
        <v>0</v>
      </c>
      <c r="E17">
        <f>SUMIF('Plan studiów'!AY$19:AY$83,A17,'Plan studiów'!BB$19:BB$83)</f>
        <v>0</v>
      </c>
      <c r="F17">
        <f>Tabela1[[#This Row],[Kolumna2]]+Tabela1[[#This Row],[ilosc wystąpień 1]]</f>
        <v>0</v>
      </c>
      <c r="G17">
        <f>Tabela1[[#This Row],[Kolumna3]]+Tabela1[[#This Row],[Kolumna4]]</f>
        <v>0</v>
      </c>
      <c r="H17" s="124">
        <f t="shared" si="0"/>
        <v>0</v>
      </c>
      <c r="I17" t="str">
        <f t="shared" si="1"/>
        <v>0%,</v>
      </c>
      <c r="N17" s="1"/>
      <c r="O17" s="1"/>
      <c r="P17" s="1"/>
      <c r="Q17" s="1"/>
      <c r="R17" s="1"/>
    </row>
    <row r="18" spans="1:18" ht="14.4" x14ac:dyDescent="0.25">
      <c r="A18" s="9" t="s">
        <v>156</v>
      </c>
      <c r="B18" s="105">
        <f>COUNTIF('Plan studiów'!AW$19:AW$83,A18)</f>
        <v>0</v>
      </c>
      <c r="C18">
        <f>SUMIF('Plan studiów'!AW$19:AW$83,A18,'Plan studiów'!AX$19:AX$83)</f>
        <v>0</v>
      </c>
      <c r="D18">
        <f>COUNTIF('Plan studiów'!AY$19:AY$83,A18)</f>
        <v>0</v>
      </c>
      <c r="E18">
        <f>SUMIF('Plan studiów'!AY$19:AY$83,A18,'Plan studiów'!BB$19:BB$83)</f>
        <v>0</v>
      </c>
      <c r="F18">
        <f>Tabela1[[#This Row],[Kolumna2]]+Tabela1[[#This Row],[ilosc wystąpień 1]]</f>
        <v>0</v>
      </c>
      <c r="G18">
        <f>Tabela1[[#This Row],[Kolumna3]]+Tabela1[[#This Row],[Kolumna4]]</f>
        <v>0</v>
      </c>
      <c r="H18" s="124">
        <f t="shared" si="0"/>
        <v>0</v>
      </c>
      <c r="I18" t="str">
        <f t="shared" si="1"/>
        <v>0%,</v>
      </c>
      <c r="N18" s="1"/>
      <c r="O18" s="1"/>
      <c r="P18" s="1"/>
      <c r="Q18" s="1"/>
      <c r="R18" s="1"/>
    </row>
    <row r="19" spans="1:18" ht="14.4" x14ac:dyDescent="0.25">
      <c r="A19" s="9" t="s">
        <v>157</v>
      </c>
      <c r="B19" s="122">
        <f>COUNTIF('Plan studiów'!AW$19:AW$83,A19)</f>
        <v>0</v>
      </c>
      <c r="C19">
        <f>SUMIF('Plan studiów'!AW$19:AW$83,A19,'Plan studiów'!AX$19:AX$83)</f>
        <v>0</v>
      </c>
      <c r="D19" s="121">
        <f>COUNTIF('Plan studiów'!AY$19:AY$83,A19)</f>
        <v>5</v>
      </c>
      <c r="E19">
        <f>SUMIF('Plan studiów'!AY$19:AY$83,A19,'Plan studiów'!BB$19:BB$83)</f>
        <v>3</v>
      </c>
      <c r="F19">
        <f>Tabela1[[#This Row],[Kolumna2]]+Tabela1[[#This Row],[ilosc wystąpień 1]]</f>
        <v>5</v>
      </c>
      <c r="G19">
        <f>Tabela1[[#This Row],[Kolumna3]]+Tabela1[[#This Row],[Kolumna4]]</f>
        <v>3</v>
      </c>
      <c r="H19" s="124">
        <f t="shared" si="0"/>
        <v>0.27272727272727271</v>
      </c>
      <c r="I19" t="str">
        <f t="shared" si="1"/>
        <v>0%,</v>
      </c>
      <c r="N19" s="1"/>
      <c r="O19" s="1"/>
      <c r="P19" s="1"/>
      <c r="Q19" s="1"/>
      <c r="R19" s="1"/>
    </row>
    <row r="20" spans="1:18" ht="14.4" x14ac:dyDescent="0.25">
      <c r="A20" s="9" t="s">
        <v>158</v>
      </c>
      <c r="B20" s="105">
        <f>COUNTIF('Plan studiów'!AW$19:AW$83,A20)</f>
        <v>0</v>
      </c>
      <c r="C20">
        <f>SUMIF('Plan studiów'!AW$19:AW$83,A20,'Plan studiów'!AX$19:AX$83)</f>
        <v>0</v>
      </c>
      <c r="D20">
        <f>COUNTIF('Plan studiów'!AY$19:AY$83,A20)</f>
        <v>0</v>
      </c>
      <c r="E20">
        <f>SUMIF('Plan studiów'!AY$19:AY$83,A20,'Plan studiów'!BB$19:BB$83)</f>
        <v>0</v>
      </c>
      <c r="F20">
        <f>Tabela1[[#This Row],[Kolumna2]]+Tabela1[[#This Row],[ilosc wystąpień 1]]</f>
        <v>0</v>
      </c>
      <c r="G20">
        <f>Tabela1[[#This Row],[Kolumna3]]+Tabela1[[#This Row],[Kolumna4]]</f>
        <v>0</v>
      </c>
      <c r="H20" s="124">
        <f t="shared" si="0"/>
        <v>0</v>
      </c>
      <c r="I20" t="str">
        <f t="shared" si="1"/>
        <v>0%,</v>
      </c>
      <c r="N20" s="1"/>
      <c r="O20" s="1"/>
      <c r="P20" s="1"/>
      <c r="Q20" s="1"/>
      <c r="R20" s="1"/>
    </row>
    <row r="21" spans="1:18" ht="14.4" x14ac:dyDescent="0.25">
      <c r="A21" s="9" t="s">
        <v>159</v>
      </c>
      <c r="B21" s="105">
        <f>COUNTIF('Plan studiów'!AW$19:AW$83,A21)</f>
        <v>0</v>
      </c>
      <c r="C21">
        <f>SUMIF('Plan studiów'!AW$19:AW$83,A21,'Plan studiów'!AX$19:AX$83)</f>
        <v>0</v>
      </c>
      <c r="D21">
        <f>COUNTIF('Plan studiów'!AY$19:AY$83,A21)</f>
        <v>0</v>
      </c>
      <c r="E21">
        <f>SUMIF('Plan studiów'!AY$19:AY$83,A21,'Plan studiów'!BB$19:BB$83)</f>
        <v>0</v>
      </c>
      <c r="F21">
        <f>Tabela1[[#This Row],[Kolumna2]]+Tabela1[[#This Row],[ilosc wystąpień 1]]</f>
        <v>0</v>
      </c>
      <c r="G21">
        <f>Tabela1[[#This Row],[Kolumna3]]+Tabela1[[#This Row],[Kolumna4]]</f>
        <v>0</v>
      </c>
      <c r="H21" s="124">
        <f t="shared" si="0"/>
        <v>0</v>
      </c>
      <c r="I21" t="str">
        <f t="shared" si="1"/>
        <v>0%,</v>
      </c>
      <c r="N21" s="1"/>
      <c r="O21" s="1"/>
      <c r="P21" s="1"/>
      <c r="Q21" s="1"/>
      <c r="R21" s="1"/>
    </row>
    <row r="22" spans="1:18" ht="14.4" x14ac:dyDescent="0.25">
      <c r="A22" s="9" t="s">
        <v>160</v>
      </c>
      <c r="B22" s="105">
        <f>COUNTIF('Plan studiów'!AW$19:AW$83,A22)</f>
        <v>0</v>
      </c>
      <c r="C22">
        <f>SUMIF('Plan studiów'!AW$19:AW$83,A22,'Plan studiów'!AX$19:AX$83)</f>
        <v>0</v>
      </c>
      <c r="D22">
        <f>COUNTIF('Plan studiów'!AY$19:AY$83,A22)</f>
        <v>0</v>
      </c>
      <c r="E22">
        <f>SUMIF('Plan studiów'!AY$19:AY$83,A22,'Plan studiów'!BB$19:BB$83)</f>
        <v>0</v>
      </c>
      <c r="F22">
        <f>Tabela1[[#This Row],[Kolumna2]]+Tabela1[[#This Row],[ilosc wystąpień 1]]</f>
        <v>0</v>
      </c>
      <c r="G22">
        <f>Tabela1[[#This Row],[Kolumna3]]+Tabela1[[#This Row],[Kolumna4]]</f>
        <v>0</v>
      </c>
      <c r="H22" s="124">
        <f t="shared" si="0"/>
        <v>0</v>
      </c>
      <c r="I22" t="str">
        <f t="shared" si="1"/>
        <v>0%,</v>
      </c>
      <c r="N22" s="1"/>
      <c r="O22" s="1"/>
      <c r="P22" s="1"/>
      <c r="Q22" s="1"/>
      <c r="R22" s="1"/>
    </row>
    <row r="23" spans="1:18" ht="14.4" x14ac:dyDescent="0.25">
      <c r="A23" s="9" t="s">
        <v>161</v>
      </c>
      <c r="B23" s="105">
        <f>COUNTIF('Plan studiów'!AW$19:AW$83,A23)</f>
        <v>0</v>
      </c>
      <c r="C23">
        <f>SUMIF('Plan studiów'!AW$19:AW$83,A23,'Plan studiów'!AX$19:AX$83)</f>
        <v>0</v>
      </c>
      <c r="D23">
        <f>COUNTIF('Plan studiów'!AY$19:AY$83,A23)</f>
        <v>0</v>
      </c>
      <c r="E23">
        <f>SUMIF('Plan studiów'!AY$19:AY$83,A23,'Plan studiów'!BB$19:BB$83)</f>
        <v>0</v>
      </c>
      <c r="F23">
        <f>Tabela1[[#This Row],[Kolumna2]]+Tabela1[[#This Row],[ilosc wystąpień 1]]</f>
        <v>0</v>
      </c>
      <c r="G23">
        <f>Tabela1[[#This Row],[Kolumna3]]+Tabela1[[#This Row],[Kolumna4]]</f>
        <v>0</v>
      </c>
      <c r="H23" s="124">
        <f t="shared" si="0"/>
        <v>0</v>
      </c>
      <c r="I23" t="str">
        <f t="shared" si="1"/>
        <v>0%,</v>
      </c>
      <c r="N23" s="1"/>
      <c r="O23" s="1"/>
      <c r="P23" s="1"/>
      <c r="Q23" s="1"/>
      <c r="R23" s="1"/>
    </row>
    <row r="24" spans="1:18" ht="14.4" x14ac:dyDescent="0.25">
      <c r="A24" s="9" t="s">
        <v>162</v>
      </c>
      <c r="B24" s="105">
        <f>COUNTIF('Plan studiów'!AW$19:AW$83,A24)</f>
        <v>0</v>
      </c>
      <c r="C24">
        <f>SUMIF('Plan studiów'!AW$19:AW$83,A24,'Plan studiów'!AX$19:AX$83)</f>
        <v>0</v>
      </c>
      <c r="D24">
        <f>COUNTIF('Plan studiów'!AY$19:AY$83,A24)</f>
        <v>0</v>
      </c>
      <c r="E24">
        <f>SUMIF('Plan studiów'!AY$19:AY$83,A24,'Plan studiów'!BB$19:BB$83)</f>
        <v>0</v>
      </c>
      <c r="F24">
        <f>Tabela1[[#This Row],[Kolumna2]]+Tabela1[[#This Row],[ilosc wystąpień 1]]</f>
        <v>0</v>
      </c>
      <c r="G24">
        <f>Tabela1[[#This Row],[Kolumna3]]+Tabela1[[#This Row],[Kolumna4]]</f>
        <v>0</v>
      </c>
      <c r="H24" s="124">
        <f t="shared" si="0"/>
        <v>0</v>
      </c>
      <c r="I24" t="str">
        <f t="shared" si="1"/>
        <v>0%,</v>
      </c>
      <c r="N24" s="1"/>
      <c r="O24" s="1"/>
      <c r="P24" s="1"/>
      <c r="Q24" s="1"/>
      <c r="R24" s="1"/>
    </row>
    <row r="25" spans="1:18" ht="14.4" x14ac:dyDescent="0.25">
      <c r="A25" s="9" t="s">
        <v>163</v>
      </c>
      <c r="B25" s="105">
        <f>COUNTIF('Plan studiów'!AW$19:AW$83,A25)</f>
        <v>0</v>
      </c>
      <c r="C25">
        <f>SUMIF('Plan studiów'!AW$19:AW$83,A25,'Plan studiów'!AX$19:AX$83)</f>
        <v>0</v>
      </c>
      <c r="D25">
        <f>COUNTIF('Plan studiów'!AY$19:AY$83,A25)</f>
        <v>0</v>
      </c>
      <c r="E25">
        <f>SUMIF('Plan studiów'!AY$19:AY$83,A25,'Plan studiów'!BB$19:BB$83)</f>
        <v>0</v>
      </c>
      <c r="F25">
        <f>Tabela1[[#This Row],[Kolumna2]]+Tabela1[[#This Row],[ilosc wystąpień 1]]</f>
        <v>0</v>
      </c>
      <c r="G25">
        <f>Tabela1[[#This Row],[Kolumna3]]+Tabela1[[#This Row],[Kolumna4]]</f>
        <v>0</v>
      </c>
      <c r="H25" s="124">
        <f t="shared" si="0"/>
        <v>0</v>
      </c>
      <c r="I25" t="str">
        <f t="shared" si="1"/>
        <v>0%,</v>
      </c>
      <c r="N25" s="1"/>
      <c r="O25" s="1"/>
      <c r="P25" s="1"/>
      <c r="Q25" s="1"/>
      <c r="R25" s="1"/>
    </row>
    <row r="26" spans="1:18" ht="14.4" x14ac:dyDescent="0.25">
      <c r="A26" s="9" t="s">
        <v>164</v>
      </c>
      <c r="B26" s="105">
        <f>COUNTIF('Plan studiów'!AW$19:AW$83,A26)</f>
        <v>0</v>
      </c>
      <c r="C26">
        <f>SUMIF('Plan studiów'!AW$19:AW$83,A26,'Plan studiów'!AX$19:AX$83)</f>
        <v>0</v>
      </c>
      <c r="D26">
        <f>COUNTIF('Plan studiów'!AY$19:AY$83,A26)</f>
        <v>0</v>
      </c>
      <c r="E26">
        <f>SUMIF('Plan studiów'!AY$19:AY$83,A26,'Plan studiów'!BB$19:BB$83)</f>
        <v>0</v>
      </c>
      <c r="F26">
        <f>Tabela1[[#This Row],[Kolumna2]]+Tabela1[[#This Row],[ilosc wystąpień 1]]</f>
        <v>0</v>
      </c>
      <c r="G26">
        <f>Tabela1[[#This Row],[Kolumna3]]+Tabela1[[#This Row],[Kolumna4]]</f>
        <v>0</v>
      </c>
      <c r="H26" s="124">
        <f t="shared" si="0"/>
        <v>0</v>
      </c>
      <c r="I26" t="str">
        <f t="shared" si="1"/>
        <v>0%,</v>
      </c>
      <c r="N26" s="1"/>
      <c r="O26" s="1"/>
      <c r="P26" s="1"/>
      <c r="Q26" s="1"/>
      <c r="R26" s="1"/>
    </row>
    <row r="27" spans="1:18" ht="14.4" x14ac:dyDescent="0.25">
      <c r="A27" s="9" t="s">
        <v>165</v>
      </c>
      <c r="B27" s="105">
        <f>COUNTIF('Plan studiów'!AW$19:AW$83,A27)</f>
        <v>0</v>
      </c>
      <c r="C27">
        <f>SUMIF('Plan studiów'!AW$19:AW$83,A27,'Plan studiów'!AX$19:AX$83)</f>
        <v>0</v>
      </c>
      <c r="D27">
        <f>COUNTIF('Plan studiów'!AY$19:AY$83,A27)</f>
        <v>0</v>
      </c>
      <c r="E27">
        <f>SUMIF('Plan studiów'!AY$19:AY$83,A27,'Plan studiów'!BB$19:BB$83)</f>
        <v>0</v>
      </c>
      <c r="F27">
        <f>Tabela1[[#This Row],[Kolumna2]]+Tabela1[[#This Row],[ilosc wystąpień 1]]</f>
        <v>0</v>
      </c>
      <c r="G27">
        <f>Tabela1[[#This Row],[Kolumna3]]+Tabela1[[#This Row],[Kolumna4]]</f>
        <v>0</v>
      </c>
      <c r="H27" s="124">
        <f t="shared" si="0"/>
        <v>0</v>
      </c>
      <c r="I27" t="str">
        <f t="shared" si="1"/>
        <v>0%,</v>
      </c>
      <c r="N27" s="1"/>
      <c r="O27" s="1"/>
      <c r="P27" s="1"/>
      <c r="Q27" s="1"/>
      <c r="R27" s="1"/>
    </row>
    <row r="28" spans="1:18" ht="14.4" x14ac:dyDescent="0.25">
      <c r="A28" s="9" t="s">
        <v>166</v>
      </c>
      <c r="B28" s="105">
        <f>COUNTIF('Plan studiów'!AW$19:AW$83,A28)</f>
        <v>0</v>
      </c>
      <c r="C28">
        <f>SUMIF('Plan studiów'!AW$19:AW$83,A28,'Plan studiów'!AX$19:AX$83)</f>
        <v>0</v>
      </c>
      <c r="D28">
        <f>COUNTIF('Plan studiów'!AY$19:AY$83,A28)</f>
        <v>0</v>
      </c>
      <c r="E28">
        <f>SUMIF('Plan studiów'!AY$19:AY$83,A28,'Plan studiów'!BB$19:BB$83)</f>
        <v>0</v>
      </c>
      <c r="F28">
        <f>Tabela1[[#This Row],[Kolumna2]]+Tabela1[[#This Row],[ilosc wystąpień 1]]</f>
        <v>0</v>
      </c>
      <c r="G28">
        <f>Tabela1[[#This Row],[Kolumna3]]+Tabela1[[#This Row],[Kolumna4]]</f>
        <v>0</v>
      </c>
      <c r="H28" s="124">
        <f t="shared" si="0"/>
        <v>0</v>
      </c>
      <c r="I28" t="str">
        <f t="shared" si="1"/>
        <v>0%,</v>
      </c>
      <c r="N28" s="1"/>
      <c r="O28" s="1"/>
      <c r="P28" s="1"/>
      <c r="Q28" s="1"/>
      <c r="R28" s="1"/>
    </row>
    <row r="29" spans="1:18" ht="14.4" x14ac:dyDescent="0.25">
      <c r="A29" s="9" t="s">
        <v>167</v>
      </c>
      <c r="B29" s="105">
        <f>COUNTIF('Plan studiów'!AW$19:AW$83,A29)</f>
        <v>0</v>
      </c>
      <c r="C29">
        <f>SUMIF('Plan studiów'!AW$19:AW$83,A29,'Plan studiów'!AX$19:AX$83)</f>
        <v>0</v>
      </c>
      <c r="D29">
        <f>COUNTIF('Plan studiów'!AY$19:AY$83,A29)</f>
        <v>0</v>
      </c>
      <c r="E29">
        <f>SUMIF('Plan studiów'!AY$19:AY$83,A29,'Plan studiów'!BB$19:BB$83)</f>
        <v>0</v>
      </c>
      <c r="F29">
        <f>Tabela1[[#This Row],[Kolumna2]]+Tabela1[[#This Row],[ilosc wystąpień 1]]</f>
        <v>0</v>
      </c>
      <c r="G29">
        <f>Tabela1[[#This Row],[Kolumna3]]+Tabela1[[#This Row],[Kolumna4]]</f>
        <v>0</v>
      </c>
      <c r="H29" s="124">
        <f t="shared" si="0"/>
        <v>0</v>
      </c>
      <c r="I29" t="str">
        <f t="shared" si="1"/>
        <v>0%,</v>
      </c>
      <c r="N29" s="1"/>
      <c r="O29" s="1"/>
      <c r="P29" s="1"/>
      <c r="Q29" s="1"/>
      <c r="R29" s="1"/>
    </row>
    <row r="30" spans="1:18" ht="14.4" x14ac:dyDescent="0.25">
      <c r="A30" s="9" t="s">
        <v>168</v>
      </c>
      <c r="B30" s="105">
        <f>COUNTIF('Plan studiów'!AW$19:AW$83,A30)</f>
        <v>0</v>
      </c>
      <c r="C30">
        <f>SUMIF('Plan studiów'!AW$19:AW$83,A30,'Plan studiów'!AX$19:AX$83)</f>
        <v>0</v>
      </c>
      <c r="D30">
        <f>COUNTIF('Plan studiów'!AY$19:AY$83,A30)</f>
        <v>0</v>
      </c>
      <c r="E30">
        <f>SUMIF('Plan studiów'!AY$19:AY$83,A30,'Plan studiów'!BB$19:BB$83)</f>
        <v>0</v>
      </c>
      <c r="F30">
        <f>Tabela1[[#This Row],[Kolumna2]]+Tabela1[[#This Row],[ilosc wystąpień 1]]</f>
        <v>0</v>
      </c>
      <c r="G30">
        <f>Tabela1[[#This Row],[Kolumna3]]+Tabela1[[#This Row],[Kolumna4]]</f>
        <v>0</v>
      </c>
      <c r="H30" s="124">
        <f t="shared" si="0"/>
        <v>0</v>
      </c>
      <c r="I30" t="str">
        <f t="shared" si="1"/>
        <v>0%,</v>
      </c>
      <c r="N30" s="1"/>
      <c r="O30" s="1"/>
      <c r="P30" s="1"/>
      <c r="Q30" s="1"/>
      <c r="R30" s="1"/>
    </row>
    <row r="31" spans="1:18" ht="14.4" x14ac:dyDescent="0.25">
      <c r="A31" s="9" t="s">
        <v>169</v>
      </c>
      <c r="B31" s="105">
        <f>COUNTIF('Plan studiów'!AW$19:AW$83,A31)</f>
        <v>0</v>
      </c>
      <c r="C31">
        <f>SUMIF('Plan studiów'!AW$19:AW$83,A31,'Plan studiów'!AX$19:AX$83)</f>
        <v>0</v>
      </c>
      <c r="D31">
        <f>COUNTIF('Plan studiów'!AY$19:AY$83,A31)</f>
        <v>0</v>
      </c>
      <c r="E31">
        <f>SUMIF('Plan studiów'!AY$19:AY$83,A31,'Plan studiów'!BB$19:BB$83)</f>
        <v>0</v>
      </c>
      <c r="F31">
        <f>Tabela1[[#This Row],[Kolumna2]]+Tabela1[[#This Row],[ilosc wystąpień 1]]</f>
        <v>0</v>
      </c>
      <c r="G31">
        <f>Tabela1[[#This Row],[Kolumna3]]+Tabela1[[#This Row],[Kolumna4]]</f>
        <v>0</v>
      </c>
      <c r="H31" s="124">
        <f t="shared" si="0"/>
        <v>0</v>
      </c>
      <c r="I31" t="str">
        <f t="shared" si="1"/>
        <v>0%,</v>
      </c>
      <c r="N31" s="1"/>
      <c r="O31" s="1"/>
      <c r="P31" s="1"/>
      <c r="Q31" s="1"/>
      <c r="R31" s="1"/>
    </row>
    <row r="32" spans="1:18" ht="14.4" x14ac:dyDescent="0.25">
      <c r="A32" s="9" t="s">
        <v>170</v>
      </c>
      <c r="B32" s="105">
        <f>COUNTIF('Plan studiów'!AW$19:AW$83,A32)</f>
        <v>0</v>
      </c>
      <c r="C32">
        <f>SUMIF('Plan studiów'!AW$19:AW$83,A32,'Plan studiów'!AX$19:AX$83)</f>
        <v>0</v>
      </c>
      <c r="D32">
        <f>COUNTIF('Plan studiów'!AY$19:AY$83,A32)</f>
        <v>0</v>
      </c>
      <c r="E32">
        <f>SUMIF('Plan studiów'!AY$19:AY$83,A32,'Plan studiów'!BB$19:BB$83)</f>
        <v>0</v>
      </c>
      <c r="F32">
        <f>Tabela1[[#This Row],[Kolumna2]]+Tabela1[[#This Row],[ilosc wystąpień 1]]</f>
        <v>0</v>
      </c>
      <c r="G32">
        <f>Tabela1[[#This Row],[Kolumna3]]+Tabela1[[#This Row],[Kolumna4]]</f>
        <v>0</v>
      </c>
      <c r="H32" s="124">
        <f t="shared" si="0"/>
        <v>0</v>
      </c>
      <c r="I32" t="str">
        <f t="shared" si="1"/>
        <v>0%,</v>
      </c>
      <c r="N32" s="1"/>
      <c r="O32" s="1"/>
      <c r="P32" s="1"/>
      <c r="Q32" s="1"/>
      <c r="R32" s="1"/>
    </row>
    <row r="33" spans="1:18" ht="14.4" x14ac:dyDescent="0.25">
      <c r="A33" s="9" t="s">
        <v>171</v>
      </c>
      <c r="B33" s="105">
        <f>COUNTIF('Plan studiów'!AW$19:AW$83,A33)</f>
        <v>0</v>
      </c>
      <c r="C33">
        <f>SUMIF('Plan studiów'!AW$19:AW$83,A33,'Plan studiów'!AX$19:AX$83)</f>
        <v>0</v>
      </c>
      <c r="D33">
        <f>COUNTIF('Plan studiów'!AY$19:AY$83,A33)</f>
        <v>0</v>
      </c>
      <c r="E33">
        <f>SUMIF('Plan studiów'!AY$19:AY$83,A33,'Plan studiów'!BB$19:BB$83)</f>
        <v>0</v>
      </c>
      <c r="F33">
        <f>Tabela1[[#This Row],[Kolumna2]]+Tabela1[[#This Row],[ilosc wystąpień 1]]</f>
        <v>0</v>
      </c>
      <c r="G33">
        <f>Tabela1[[#This Row],[Kolumna3]]+Tabela1[[#This Row],[Kolumna4]]</f>
        <v>0</v>
      </c>
      <c r="H33" s="124">
        <f t="shared" si="0"/>
        <v>0</v>
      </c>
      <c r="I33" t="str">
        <f t="shared" si="1"/>
        <v>0%,</v>
      </c>
      <c r="N33" s="1"/>
      <c r="O33" s="1"/>
      <c r="P33" s="1"/>
      <c r="Q33" s="1"/>
      <c r="R33" s="1"/>
    </row>
    <row r="34" spans="1:18" ht="14.4" x14ac:dyDescent="0.25">
      <c r="A34" s="9" t="s">
        <v>172</v>
      </c>
      <c r="B34" s="105">
        <f>COUNTIF('Plan studiów'!AW$19:AW$83,A34)</f>
        <v>0</v>
      </c>
      <c r="C34">
        <f>SUMIF('Plan studiów'!AW$19:AW$83,A34,'Plan studiów'!AX$19:AX$83)</f>
        <v>0</v>
      </c>
      <c r="D34">
        <f>COUNTIF('Plan studiów'!AY$19:AY$83,A34)</f>
        <v>0</v>
      </c>
      <c r="E34">
        <f>SUMIF('Plan studiów'!AY$19:AY$83,A34,'Plan studiów'!BB$19:BB$83)</f>
        <v>0</v>
      </c>
      <c r="F34">
        <f>Tabela1[[#This Row],[Kolumna2]]+Tabela1[[#This Row],[ilosc wystąpień 1]]</f>
        <v>0</v>
      </c>
      <c r="G34">
        <f>Tabela1[[#This Row],[Kolumna3]]+Tabela1[[#This Row],[Kolumna4]]</f>
        <v>0</v>
      </c>
      <c r="H34" s="124">
        <f t="shared" si="0"/>
        <v>0</v>
      </c>
      <c r="I34" t="str">
        <f t="shared" si="1"/>
        <v>0%,</v>
      </c>
      <c r="N34" s="1"/>
      <c r="O34" s="1"/>
      <c r="P34" s="1"/>
      <c r="Q34" s="1"/>
      <c r="R34" s="1"/>
    </row>
    <row r="35" spans="1:18" ht="14.4" x14ac:dyDescent="0.25">
      <c r="A35" s="9" t="s">
        <v>173</v>
      </c>
      <c r="B35" s="105">
        <f>COUNTIF('Plan studiów'!AW$19:AW$83,A35)</f>
        <v>0</v>
      </c>
      <c r="C35">
        <f>SUMIF('Plan studiów'!AW$19:AW$83,A35,'Plan studiów'!AX$19:AX$83)</f>
        <v>0</v>
      </c>
      <c r="D35">
        <f>COUNTIF('Plan studiów'!AY$19:AY$83,A35)</f>
        <v>0</v>
      </c>
      <c r="E35">
        <f>SUMIF('Plan studiów'!AY$19:AY$83,A35,'Plan studiów'!BB$19:BB$83)</f>
        <v>0</v>
      </c>
      <c r="F35">
        <f>Tabela1[[#This Row],[Kolumna2]]+Tabela1[[#This Row],[ilosc wystąpień 1]]</f>
        <v>0</v>
      </c>
      <c r="G35">
        <f>Tabela1[[#This Row],[Kolumna3]]+Tabela1[[#This Row],[Kolumna4]]</f>
        <v>0</v>
      </c>
      <c r="H35" s="124">
        <f t="shared" si="0"/>
        <v>0</v>
      </c>
      <c r="I35" t="str">
        <f t="shared" si="1"/>
        <v>0%,</v>
      </c>
      <c r="N35" s="1"/>
      <c r="O35" s="1"/>
      <c r="P35" s="1"/>
      <c r="Q35" s="1"/>
      <c r="R35" s="1"/>
    </row>
    <row r="36" spans="1:18" ht="14.4" x14ac:dyDescent="0.25">
      <c r="A36" s="9" t="s">
        <v>174</v>
      </c>
      <c r="B36" s="105">
        <f>COUNTIF('Plan studiów'!AW$19:AW$83,A36)</f>
        <v>0</v>
      </c>
      <c r="C36">
        <f>SUMIF('Plan studiów'!AW$19:AW$83,A36,'Plan studiów'!AX$19:AX$83)</f>
        <v>0</v>
      </c>
      <c r="D36">
        <f>COUNTIF('Plan studiów'!AY$19:AY$83,A36)</f>
        <v>0</v>
      </c>
      <c r="E36">
        <f>SUMIF('Plan studiów'!AY$19:AY$83,A36,'Plan studiów'!BB$19:BB$83)</f>
        <v>0</v>
      </c>
      <c r="F36">
        <f>Tabela1[[#This Row],[Kolumna2]]+Tabela1[[#This Row],[ilosc wystąpień 1]]</f>
        <v>0</v>
      </c>
      <c r="G36">
        <f>Tabela1[[#This Row],[Kolumna3]]+Tabela1[[#This Row],[Kolumna4]]</f>
        <v>0</v>
      </c>
      <c r="H36" s="124">
        <f t="shared" si="0"/>
        <v>0</v>
      </c>
      <c r="I36" t="str">
        <f t="shared" si="1"/>
        <v>0%,</v>
      </c>
      <c r="N36" s="1"/>
      <c r="O36" s="1"/>
      <c r="P36" s="1"/>
      <c r="Q36" s="1"/>
      <c r="R36" s="1"/>
    </row>
    <row r="37" spans="1:18" ht="14.4" x14ac:dyDescent="0.25">
      <c r="A37" s="9" t="s">
        <v>175</v>
      </c>
      <c r="B37" s="105">
        <f>COUNTIF('Plan studiów'!AW$19:AW$83,A37)</f>
        <v>0</v>
      </c>
      <c r="C37">
        <f>SUMIF('Plan studiów'!AW$19:AW$83,A37,'Plan studiów'!AX$19:AX$83)</f>
        <v>0</v>
      </c>
      <c r="D37">
        <f>COUNTIF('Plan studiów'!AY$19:AY$83,A37)</f>
        <v>0</v>
      </c>
      <c r="E37">
        <f>SUMIF('Plan studiów'!AY$19:AY$83,A37,'Plan studiów'!BB$19:BB$83)</f>
        <v>0</v>
      </c>
      <c r="F37">
        <f>Tabela1[[#This Row],[Kolumna2]]+Tabela1[[#This Row],[ilosc wystąpień 1]]</f>
        <v>0</v>
      </c>
      <c r="G37">
        <f>Tabela1[[#This Row],[Kolumna3]]+Tabela1[[#This Row],[Kolumna4]]</f>
        <v>0</v>
      </c>
      <c r="H37" s="124">
        <f t="shared" si="0"/>
        <v>0</v>
      </c>
      <c r="I37" t="str">
        <f t="shared" si="1"/>
        <v>0%,</v>
      </c>
      <c r="N37" s="1"/>
      <c r="O37" s="1"/>
      <c r="P37" s="1"/>
      <c r="Q37" s="1"/>
      <c r="R37" s="1"/>
    </row>
    <row r="38" spans="1:18" ht="14.4" x14ac:dyDescent="0.25">
      <c r="A38" s="9" t="s">
        <v>176</v>
      </c>
      <c r="B38" s="105">
        <f>COUNTIF('Plan studiów'!AW$19:AW$83,A38)</f>
        <v>0</v>
      </c>
      <c r="C38">
        <f>SUMIF('Plan studiów'!AW$19:AW$83,A38,'Plan studiów'!AX$19:AX$83)</f>
        <v>0</v>
      </c>
      <c r="D38">
        <f>COUNTIF('Plan studiów'!AY$19:AY$83,A38)</f>
        <v>0</v>
      </c>
      <c r="E38">
        <f>SUMIF('Plan studiów'!AY$19:AY$83,A38,'Plan studiów'!BB$19:BB$83)</f>
        <v>0</v>
      </c>
      <c r="F38">
        <f>Tabela1[[#This Row],[Kolumna2]]+Tabela1[[#This Row],[ilosc wystąpień 1]]</f>
        <v>0</v>
      </c>
      <c r="G38">
        <f>Tabela1[[#This Row],[Kolumna3]]+Tabela1[[#This Row],[Kolumna4]]</f>
        <v>0</v>
      </c>
      <c r="H38" s="124">
        <f t="shared" si="0"/>
        <v>0</v>
      </c>
      <c r="I38" t="str">
        <f t="shared" si="1"/>
        <v>0%,</v>
      </c>
      <c r="N38" s="1"/>
      <c r="O38" s="1"/>
      <c r="P38" s="1"/>
      <c r="Q38" s="1"/>
      <c r="R38" s="1"/>
    </row>
    <row r="39" spans="1:18" ht="14.4" x14ac:dyDescent="0.25">
      <c r="A39" s="9" t="s">
        <v>177</v>
      </c>
      <c r="B39" s="105">
        <f>COUNTIF('Plan studiów'!AW$19:AW$83,A39)</f>
        <v>0</v>
      </c>
      <c r="C39">
        <f>SUMIF('Plan studiów'!AW$19:AW$83,A39,'Plan studiów'!AX$19:AX$83)</f>
        <v>0</v>
      </c>
      <c r="D39">
        <f>COUNTIF('Plan studiów'!AY$19:AY$83,A39)</f>
        <v>0</v>
      </c>
      <c r="E39">
        <f>SUMIF('Plan studiów'!AY$19:AY$83,A39,'Plan studiów'!BB$19:BB$83)</f>
        <v>0</v>
      </c>
      <c r="F39">
        <f>Tabela1[[#This Row],[Kolumna2]]+Tabela1[[#This Row],[ilosc wystąpień 1]]</f>
        <v>0</v>
      </c>
      <c r="G39">
        <f>Tabela1[[#This Row],[Kolumna3]]+Tabela1[[#This Row],[Kolumna4]]</f>
        <v>0</v>
      </c>
      <c r="H39" s="124">
        <f t="shared" si="0"/>
        <v>0</v>
      </c>
      <c r="I39" t="str">
        <f t="shared" si="1"/>
        <v>0%,</v>
      </c>
      <c r="N39" s="1"/>
      <c r="O39" s="1"/>
      <c r="P39" s="1"/>
      <c r="Q39" s="1"/>
      <c r="R39" s="1"/>
    </row>
    <row r="40" spans="1:18" ht="14.4" x14ac:dyDescent="0.25">
      <c r="A40" s="9" t="s">
        <v>178</v>
      </c>
      <c r="B40" s="105">
        <f>COUNTIF('Plan studiów'!AW$19:AW$83,A40)</f>
        <v>0</v>
      </c>
      <c r="C40">
        <f>SUMIF('Plan studiów'!AW$19:AW$83,A40,'Plan studiów'!AX$19:AX$83)</f>
        <v>0</v>
      </c>
      <c r="D40">
        <f>COUNTIF('Plan studiów'!AY$19:AY$83,A40)</f>
        <v>0</v>
      </c>
      <c r="E40">
        <f>SUMIF('Plan studiów'!AY$19:AY$83,A40,'Plan studiów'!BB$19:BB$83)</f>
        <v>0</v>
      </c>
      <c r="F40">
        <f>Tabela1[[#This Row],[Kolumna2]]+Tabela1[[#This Row],[ilosc wystąpień 1]]</f>
        <v>0</v>
      </c>
      <c r="G40">
        <f>Tabela1[[#This Row],[Kolumna3]]+Tabela1[[#This Row],[Kolumna4]]</f>
        <v>0</v>
      </c>
      <c r="H40" s="124">
        <f t="shared" si="0"/>
        <v>0</v>
      </c>
      <c r="I40" t="str">
        <f t="shared" si="1"/>
        <v>0%,</v>
      </c>
      <c r="N40" s="1"/>
      <c r="O40" s="1"/>
      <c r="P40" s="1"/>
      <c r="Q40" s="1"/>
      <c r="R40" s="1"/>
    </row>
    <row r="41" spans="1:18" ht="14.4" x14ac:dyDescent="0.25">
      <c r="A41" s="9" t="s">
        <v>179</v>
      </c>
      <c r="B41" s="105">
        <f>COUNTIF('Plan studiów'!AW$19:AW$83,A41)</f>
        <v>0</v>
      </c>
      <c r="C41">
        <f>SUMIF('Plan studiów'!AW$19:AW$83,A41,'Plan studiów'!AX$19:AX$83)</f>
        <v>0</v>
      </c>
      <c r="D41">
        <f>COUNTIF('Plan studiów'!AY$19:AY$83,A41)</f>
        <v>0</v>
      </c>
      <c r="E41">
        <f>SUMIF('Plan studiów'!AY$19:AY$83,A41,'Plan studiów'!BB$19:BB$83)</f>
        <v>0</v>
      </c>
      <c r="F41">
        <f>Tabela1[[#This Row],[Kolumna2]]+Tabela1[[#This Row],[ilosc wystąpień 1]]</f>
        <v>0</v>
      </c>
      <c r="G41">
        <f>Tabela1[[#This Row],[Kolumna3]]+Tabela1[[#This Row],[Kolumna4]]</f>
        <v>0</v>
      </c>
      <c r="H41" s="124">
        <f t="shared" si="0"/>
        <v>0</v>
      </c>
      <c r="I41" t="str">
        <f t="shared" si="1"/>
        <v>0%,</v>
      </c>
      <c r="N41" s="1"/>
      <c r="O41" s="1"/>
      <c r="P41" s="1"/>
      <c r="Q41" s="1"/>
      <c r="R41" s="1"/>
    </row>
    <row r="42" spans="1:18" ht="14.4" x14ac:dyDescent="0.25">
      <c r="A42" s="9" t="s">
        <v>180</v>
      </c>
      <c r="B42" s="105">
        <f>COUNTIF('Plan studiów'!AW$19:AW$83,A42)</f>
        <v>0</v>
      </c>
      <c r="C42">
        <f>SUMIF('Plan studiów'!AW$19:AW$83,A42,'Plan studiów'!AX$19:AX$83)</f>
        <v>0</v>
      </c>
      <c r="D42">
        <f>COUNTIF('Plan studiów'!AY$19:AY$83,A42)</f>
        <v>0</v>
      </c>
      <c r="E42">
        <f>SUMIF('Plan studiów'!AY$19:AY$83,A42,'Plan studiów'!BB$19:BB$83)</f>
        <v>0</v>
      </c>
      <c r="F42">
        <f>Tabela1[[#This Row],[Kolumna2]]+Tabela1[[#This Row],[ilosc wystąpień 1]]</f>
        <v>0</v>
      </c>
      <c r="G42">
        <f>Tabela1[[#This Row],[Kolumna3]]+Tabela1[[#This Row],[Kolumna4]]</f>
        <v>0</v>
      </c>
      <c r="H42" s="124">
        <f t="shared" si="0"/>
        <v>0</v>
      </c>
      <c r="I42" t="str">
        <f t="shared" si="1"/>
        <v>0%,</v>
      </c>
      <c r="N42" s="1"/>
      <c r="O42" s="1"/>
      <c r="P42" s="1"/>
      <c r="Q42" s="1"/>
      <c r="R42" s="1"/>
    </row>
    <row r="43" spans="1:18" ht="14.4" x14ac:dyDescent="0.25">
      <c r="A43" s="9" t="s">
        <v>181</v>
      </c>
      <c r="B43" s="105">
        <f>COUNTIF('Plan studiów'!AW$19:AW$83,A43)</f>
        <v>0</v>
      </c>
      <c r="C43">
        <f>SUMIF('Plan studiów'!AW$19:AW$83,A43,'Plan studiów'!AX$19:AX$83)</f>
        <v>0</v>
      </c>
      <c r="D43">
        <f>COUNTIF('Plan studiów'!AY$19:AY$83,A43)</f>
        <v>0</v>
      </c>
      <c r="E43">
        <f>SUMIF('Plan studiów'!AY$19:AY$83,A43,'Plan studiów'!BB$19:BB$83)</f>
        <v>0</v>
      </c>
      <c r="F43">
        <f>Tabela1[[#This Row],[Kolumna2]]+Tabela1[[#This Row],[ilosc wystąpień 1]]</f>
        <v>0</v>
      </c>
      <c r="G43">
        <f>Tabela1[[#This Row],[Kolumna3]]+Tabela1[[#This Row],[Kolumna4]]</f>
        <v>0</v>
      </c>
      <c r="H43" s="124">
        <f t="shared" si="0"/>
        <v>0</v>
      </c>
      <c r="I43" t="str">
        <f t="shared" si="1"/>
        <v>0%,</v>
      </c>
      <c r="N43" s="1"/>
      <c r="O43" s="1"/>
      <c r="P43" s="1"/>
      <c r="Q43" s="1"/>
      <c r="R43" s="1"/>
    </row>
    <row r="44" spans="1:18" ht="14.4" x14ac:dyDescent="0.25">
      <c r="A44" s="9" t="s">
        <v>182</v>
      </c>
      <c r="B44" s="105">
        <f>COUNTIF('Plan studiów'!AW$19:AW$83,A44)</f>
        <v>0</v>
      </c>
      <c r="C44">
        <f>SUMIF('Plan studiów'!AW$19:AW$83,A44,'Plan studiów'!AX$19:AX$83)</f>
        <v>0</v>
      </c>
      <c r="D44">
        <f>COUNTIF('Plan studiów'!AY$19:AY$83,A44)</f>
        <v>0</v>
      </c>
      <c r="E44">
        <f>SUMIF('Plan studiów'!AY$19:AY$83,A44,'Plan studiów'!BB$19:BB$83)</f>
        <v>0</v>
      </c>
      <c r="F44">
        <f>Tabela1[[#This Row],[Kolumna2]]+Tabela1[[#This Row],[ilosc wystąpień 1]]</f>
        <v>0</v>
      </c>
      <c r="G44">
        <f>Tabela1[[#This Row],[Kolumna3]]+Tabela1[[#This Row],[Kolumna4]]</f>
        <v>0</v>
      </c>
      <c r="H44" s="124">
        <f t="shared" si="0"/>
        <v>0</v>
      </c>
      <c r="I44" t="str">
        <f t="shared" si="1"/>
        <v>0%,</v>
      </c>
      <c r="N44" s="1"/>
      <c r="O44" s="1"/>
      <c r="P44" s="1"/>
      <c r="Q44" s="1"/>
      <c r="R44" s="1"/>
    </row>
    <row r="45" spans="1:18" ht="14.4" x14ac:dyDescent="0.25">
      <c r="A45" s="9" t="s">
        <v>183</v>
      </c>
      <c r="B45" s="105">
        <f>COUNTIF('Plan studiów'!AW$19:AW$83,A45)</f>
        <v>0</v>
      </c>
      <c r="C45">
        <f>SUMIF('Plan studiów'!AW$19:AW$83,A45,'Plan studiów'!AX$19:AX$83)</f>
        <v>0</v>
      </c>
      <c r="D45">
        <f>COUNTIF('Plan studiów'!AY$19:AY$83,A45)</f>
        <v>0</v>
      </c>
      <c r="E45">
        <f>SUMIF('Plan studiów'!AY$19:AY$83,A45,'Plan studiów'!BB$19:BB$83)</f>
        <v>0</v>
      </c>
      <c r="F45">
        <f>Tabela1[[#This Row],[Kolumna2]]+Tabela1[[#This Row],[ilosc wystąpień 1]]</f>
        <v>0</v>
      </c>
      <c r="G45">
        <f>Tabela1[[#This Row],[Kolumna3]]+Tabela1[[#This Row],[Kolumna4]]</f>
        <v>0</v>
      </c>
      <c r="H45" s="124">
        <f t="shared" si="0"/>
        <v>0</v>
      </c>
      <c r="I45" t="str">
        <f t="shared" si="1"/>
        <v>0%,</v>
      </c>
      <c r="N45" s="1"/>
      <c r="O45" s="1"/>
      <c r="P45" s="1"/>
      <c r="Q45" s="1"/>
      <c r="R45" s="1"/>
    </row>
    <row r="46" spans="1:18" ht="14.4" x14ac:dyDescent="0.25">
      <c r="A46" s="9" t="s">
        <v>184</v>
      </c>
      <c r="B46" s="105">
        <f>COUNTIF('Plan studiów'!AW$19:AW$83,A46)</f>
        <v>0</v>
      </c>
      <c r="C46">
        <f>SUMIF('Plan studiów'!AW$19:AW$83,A46,'Plan studiów'!AX$19:AX$83)</f>
        <v>0</v>
      </c>
      <c r="D46">
        <f>COUNTIF('Plan studiów'!AY$19:AY$83,A46)</f>
        <v>0</v>
      </c>
      <c r="E46">
        <f>SUMIF('Plan studiów'!AY$19:AY$83,A46,'Plan studiów'!BB$19:BB$83)</f>
        <v>0</v>
      </c>
      <c r="F46">
        <f>Tabela1[[#This Row],[Kolumna2]]+Tabela1[[#This Row],[ilosc wystąpień 1]]</f>
        <v>0</v>
      </c>
      <c r="G46">
        <f>Tabela1[[#This Row],[Kolumna3]]+Tabela1[[#This Row],[Kolumna4]]</f>
        <v>0</v>
      </c>
      <c r="H46" s="124">
        <f t="shared" si="0"/>
        <v>0</v>
      </c>
      <c r="I46" t="str">
        <f t="shared" si="1"/>
        <v>0%,</v>
      </c>
      <c r="N46" s="1"/>
      <c r="O46" s="1"/>
      <c r="P46" s="1"/>
      <c r="Q46" s="1"/>
      <c r="R46" s="1"/>
    </row>
    <row r="47" spans="1:18" ht="14.4" x14ac:dyDescent="0.25">
      <c r="A47" s="9" t="s">
        <v>185</v>
      </c>
      <c r="B47" s="105">
        <f>COUNTIF('Plan studiów'!AW$19:AW$83,A47)</f>
        <v>0</v>
      </c>
      <c r="C47">
        <f>SUMIF('Plan studiów'!AW$19:AW$83,A47,'Plan studiów'!AX$19:AX$83)</f>
        <v>0</v>
      </c>
      <c r="D47">
        <f>COUNTIF('Plan studiów'!AY$19:AY$83,A47)</f>
        <v>0</v>
      </c>
      <c r="E47">
        <f>SUMIF('Plan studiów'!AY$19:AY$83,A47,'Plan studiów'!BB$19:BB$83)</f>
        <v>0</v>
      </c>
      <c r="F47">
        <f>Tabela1[[#This Row],[Kolumna2]]+Tabela1[[#This Row],[ilosc wystąpień 1]]</f>
        <v>0</v>
      </c>
      <c r="G47">
        <f>Tabela1[[#This Row],[Kolumna3]]+Tabela1[[#This Row],[Kolumna4]]</f>
        <v>0</v>
      </c>
      <c r="H47" s="124">
        <f t="shared" si="0"/>
        <v>0</v>
      </c>
      <c r="I47" t="str">
        <f t="shared" si="1"/>
        <v>0%,</v>
      </c>
      <c r="N47" s="1"/>
      <c r="O47" s="1"/>
      <c r="P47" s="1"/>
      <c r="Q47" s="1"/>
      <c r="R47" s="1"/>
    </row>
    <row r="48" spans="1:18" ht="14.4" x14ac:dyDescent="0.25">
      <c r="A48" s="9" t="s">
        <v>186</v>
      </c>
      <c r="B48" s="105">
        <f>COUNTIF('Plan studiów'!AW$19:AW$83,A48)</f>
        <v>0</v>
      </c>
      <c r="C48">
        <f>SUMIF('Plan studiów'!AW$19:AW$83,A48,'Plan studiów'!AX$19:AX$83)</f>
        <v>0</v>
      </c>
      <c r="D48">
        <f>COUNTIF('Plan studiów'!AY$19:AY$83,A48)</f>
        <v>0</v>
      </c>
      <c r="E48">
        <f>SUMIF('Plan studiów'!AY$19:AY$83,A48,'Plan studiów'!BB$19:BB$83)</f>
        <v>0</v>
      </c>
      <c r="F48">
        <f>Tabela1[[#This Row],[Kolumna2]]+Tabela1[[#This Row],[ilosc wystąpień 1]]</f>
        <v>0</v>
      </c>
      <c r="G48">
        <f>Tabela1[[#This Row],[Kolumna3]]+Tabela1[[#This Row],[Kolumna4]]</f>
        <v>0</v>
      </c>
      <c r="H48" s="124">
        <f t="shared" si="0"/>
        <v>0</v>
      </c>
      <c r="I48" t="str">
        <f t="shared" si="1"/>
        <v>0%,</v>
      </c>
      <c r="N48" s="1"/>
      <c r="O48" s="1"/>
      <c r="P48" s="1"/>
      <c r="Q48" s="1"/>
      <c r="R48" s="1"/>
    </row>
    <row r="49" spans="2:18" x14ac:dyDescent="0.25">
      <c r="B49" s="121">
        <f>COUNTIF('Plan studiów'!AW$19:AW$83,A49)</f>
        <v>0</v>
      </c>
      <c r="C49">
        <f>SUMIF('Plan studiów'!AW$19:AW$83,A49,'Plan studiów'!AX$19:AX$83)</f>
        <v>0</v>
      </c>
      <c r="D49" s="121">
        <f>COUNTIF('Plan studiów'!AY$19:AY$83,A49)</f>
        <v>0</v>
      </c>
      <c r="E49">
        <f>SUMIF('Plan studiów'!AY$19:AY$83,A49,'Plan studiów'!BB$19:BB$83)</f>
        <v>0</v>
      </c>
      <c r="F49">
        <f>Tabela1[[#This Row],[Kolumna2]]+Tabela1[[#This Row],[ilosc wystąpień 1]]</f>
        <v>0</v>
      </c>
      <c r="G49" s="121">
        <f>Tabela1[[#This Row],[Kolumna3]]+Tabela1[[#This Row],[Kolumna4]]</f>
        <v>0</v>
      </c>
      <c r="H49" s="124">
        <f t="shared" si="0"/>
        <v>0</v>
      </c>
      <c r="I49" t="str">
        <f t="shared" si="1"/>
        <v>0%,</v>
      </c>
      <c r="N49" s="1"/>
      <c r="O49" s="1"/>
      <c r="P49" s="1"/>
      <c r="Q49" s="1"/>
      <c r="R49" s="1"/>
    </row>
    <row r="50" spans="2:18" x14ac:dyDescent="0.25">
      <c r="N50" s="1"/>
      <c r="O50" s="1"/>
      <c r="P50" s="1"/>
      <c r="Q50" s="1"/>
      <c r="R50" s="1"/>
    </row>
    <row r="51" spans="2:18" x14ac:dyDescent="0.25">
      <c r="N51" s="1"/>
      <c r="O51" s="1"/>
      <c r="P51" s="1"/>
      <c r="Q51" s="1"/>
      <c r="R5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10"/>
  <sheetViews>
    <sheetView workbookViewId="0">
      <selection activeCell="A7" sqref="A7:B32"/>
    </sheetView>
  </sheetViews>
  <sheetFormatPr defaultRowHeight="13.2" x14ac:dyDescent="0.25"/>
  <cols>
    <col min="1" max="1" width="21.109375" customWidth="1"/>
    <col min="2" max="2" width="12" customWidth="1"/>
    <col min="3" max="3" width="14" customWidth="1"/>
    <col min="4" max="4" width="12" customWidth="1"/>
  </cols>
  <sheetData>
    <row r="1" spans="1:4" ht="13.8" thickTop="1" x14ac:dyDescent="0.25">
      <c r="A1" s="335"/>
      <c r="B1" s="336"/>
      <c r="C1" s="336"/>
      <c r="D1" s="337"/>
    </row>
    <row r="2" spans="1:4" ht="24" customHeight="1" x14ac:dyDescent="0.25">
      <c r="A2" s="338" t="s">
        <v>187</v>
      </c>
      <c r="B2" s="339"/>
      <c r="C2" s="339"/>
      <c r="D2" s="340"/>
    </row>
    <row r="3" spans="1:4" ht="13.8" thickBot="1" x14ac:dyDescent="0.3">
      <c r="A3" s="341" t="s">
        <v>145</v>
      </c>
      <c r="B3" s="342"/>
      <c r="C3" s="342"/>
      <c r="D3" s="343"/>
    </row>
    <row r="4" spans="1:4" x14ac:dyDescent="0.25">
      <c r="A4" s="111"/>
      <c r="B4" s="113"/>
      <c r="C4" s="113"/>
      <c r="D4" s="157"/>
    </row>
    <row r="5" spans="1:4" ht="45.6" x14ac:dyDescent="0.25">
      <c r="A5" s="111" t="s">
        <v>188</v>
      </c>
      <c r="B5" s="113" t="s">
        <v>189</v>
      </c>
      <c r="C5" s="113" t="s">
        <v>190</v>
      </c>
      <c r="D5" s="157" t="s">
        <v>191</v>
      </c>
    </row>
    <row r="6" spans="1:4" ht="13.8" thickBot="1" x14ac:dyDescent="0.3">
      <c r="A6" s="112" t="s">
        <v>192</v>
      </c>
      <c r="B6" s="114"/>
      <c r="C6" s="114"/>
      <c r="D6" s="115"/>
    </row>
    <row r="7" spans="1:4" ht="13.8" thickBot="1" x14ac:dyDescent="0.3">
      <c r="A7" s="116"/>
      <c r="B7" s="117"/>
      <c r="C7" s="117"/>
      <c r="D7" s="118"/>
    </row>
    <row r="8" spans="1:4" ht="13.8" thickBot="1" x14ac:dyDescent="0.3">
      <c r="A8" s="116"/>
      <c r="B8" s="117"/>
      <c r="C8" s="117"/>
      <c r="D8" s="118"/>
    </row>
    <row r="9" spans="1:4" ht="13.8" thickBot="1" x14ac:dyDescent="0.3">
      <c r="A9" s="344" t="s">
        <v>193</v>
      </c>
      <c r="B9" s="345"/>
      <c r="C9" s="119"/>
      <c r="D9" s="120"/>
    </row>
    <row r="10" spans="1:4" ht="13.8" thickTop="1" x14ac:dyDescent="0.25"/>
  </sheetData>
  <mergeCells count="4">
    <mergeCell ref="A1:D1"/>
    <mergeCell ref="A2:D2"/>
    <mergeCell ref="A3:D3"/>
    <mergeCell ref="A9:B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m 5 Z T k e G N B + m A A A A + A A A A B I A H A B D b 2 5 m a W c v U G F j a 2 F n Z S 5 4 b W w g o h g A K K A U A A A A A A A A A A A A A A A A A A A A A A A A A A A A h Y + x D o I w F E V / h X S n j 1 Y l S h 5 l c I W E x M S 4 k l K h E Q q B I v y b g 5 / k L 0 i i q J v j P T n D u Y / b H a O p r p y r 6 n r d m J A w 6 h F H G d n k 2 h Q h G e z Z 3 Z J I Y J r J S 1 Y o Z 5 Z N H 0 x 9 H p L S 2 j Y A G M e R j i v a d A V w z 2 N w S u K D L F W d k Y + s / 8 u u N r 3 N j F R E 4 P E V I z j 1 G d 2 w H a d r n y E s G B N t v g q f i 6 m H 8 A N x P 1 R 2 6 J R o K z e N E Z a J 8 H 4 h n l B L A w Q U A A I A C A A G b l l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m 5 Z T i i K R 7 g O A A A A E Q A A A B M A H A B G b 3 J t d W x h c y 9 T Z W N 0 a W 9 u M S 5 t I K I Y A C i g F A A A A A A A A A A A A A A A A A A A A A A A A A A A A C t O T S 7 J z M 9 T C I b Q h t Y A U E s B A i 0 A F A A C A A g A B m 5 Z T k e G N B + m A A A A + A A A A B I A A A A A A A A A A A A A A A A A A A A A A E N v b m Z p Z y 9 Q Y W N r Y W d l L n h t b F B L A Q I t A B Q A A g A I A A Z u W U 4 P y u m r p A A A A O k A A A A T A A A A A A A A A A A A A A A A A P I A A A B b Q 2 9 u d G V u d F 9 U e X B l c 1 0 u e G 1 s U E s B A i 0 A F A A C A A g A B m 5 Z T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3 z a Z S w G 9 h O n 2 h N u h z o l 8 8 A A A A A A g A A A A A A E G Y A A A A B A A A g A A A A d I 5 6 h S K K f e H m X v 8 + h f h f J 0 Q h f J m T g 1 D / i s I 5 n 9 Q / h C Q A A A A A D o A A A A A C A A A g A A A A i D e D G j T 1 W R t w 6 Y / N 5 L V N X l f C J k 2 g W i D 5 q d m V a V U 3 9 Q 1 Q A A A A E c E t v n K A l h P 6 a C z z h U H X X N 9 0 V o Q z C j m s i R 8 W p D V + 1 K a 3 e 2 H y U B 1 R l B S J g h 4 7 E e j E T y y U L p m f I 0 U 5 y 0 0 a U W 3 I H y w j x 0 X P C L D X J Z f h 7 7 M i t Z V A A A A A J p S o a O 8 h M I o q 3 S N 6 Q M b K N l Q q a s b G a 9 h D e r 4 U U 7 l 2 Q h F Z s e q e x m I L E T Q o e m z I C f t 0 V z o q A P I 7 h N k 3 D X f s m h f 8 A w = = < / D a t a M a s h u p > 
</file>

<file path=customXml/itemProps1.xml><?xml version="1.0" encoding="utf-8"?>
<ds:datastoreItem xmlns:ds="http://schemas.openxmlformats.org/officeDocument/2006/customXml" ds:itemID="{F704AAA3-3C5A-45A1-908C-04D42E36BB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Arkusz1</vt:lpstr>
      <vt:lpstr>Plan studiów</vt:lpstr>
      <vt:lpstr>zlicznaie dyscyp</vt:lpstr>
      <vt:lpstr>grupy dyscyplin</vt:lpstr>
      <vt:lpstr>'Plan studiów'!Obszar_wydruku</vt:lpstr>
      <vt:lpstr>'Plan studiów'!Tytuły_wydruku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M.W</dc:creator>
  <cp:keywords/>
  <dc:description/>
  <cp:lastModifiedBy>Paweł Religa</cp:lastModifiedBy>
  <cp:revision/>
  <cp:lastPrinted>2020-06-28T21:50:39Z</cp:lastPrinted>
  <dcterms:created xsi:type="dcterms:W3CDTF">2011-12-19T10:38:41Z</dcterms:created>
  <dcterms:modified xsi:type="dcterms:W3CDTF">2025-09-17T17:48:15Z</dcterms:modified>
  <cp:category/>
  <cp:contentStatus/>
</cp:coreProperties>
</file>